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ÁO CÁO HÀNG NĂM\Năm 2023\UBND HUYỆN\BÁO CÁO\BÁO CÁO HÀNG THÁNG UBND\BC KTXH NĂM 2023\TRÌNH KỲ HỌP THỨ 7\Trình kỳ HĐND lần 1\"/>
    </mc:Choice>
  </mc:AlternateContent>
  <bookViews>
    <workbookView xWindow="0" yWindow="0" windowWidth="20445" windowHeight="8895" firstSheet="1" activeTab="1"/>
  </bookViews>
  <sheets>
    <sheet name="foxz" sheetId="2" state="veryHidden" r:id="rId1"/>
    <sheet name="Sheet1" sheetId="1" r:id="rId2"/>
  </sheets>
  <definedNames>
    <definedName name="_xlnm.Print_Titles" localSheetId="1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I43" i="1" l="1"/>
  <c r="G47" i="1"/>
  <c r="M94" i="1" l="1"/>
  <c r="M92" i="1"/>
  <c r="M88" i="1"/>
  <c r="H72" i="1"/>
  <c r="G72" i="1"/>
  <c r="M121" i="1"/>
  <c r="M132" i="1" s="1"/>
  <c r="M130" i="1"/>
  <c r="M129" i="1"/>
  <c r="M127" i="1"/>
  <c r="M126" i="1"/>
  <c r="M124" i="1"/>
  <c r="M123" i="1"/>
  <c r="M111" i="1"/>
  <c r="M95" i="1"/>
  <c r="M90" i="1"/>
  <c r="M87" i="1"/>
  <c r="M86" i="1"/>
  <c r="M85" i="1"/>
  <c r="M84" i="1"/>
  <c r="M83" i="1"/>
  <c r="M82" i="1"/>
  <c r="M81" i="1"/>
  <c r="M80" i="1"/>
  <c r="M78" i="1"/>
  <c r="M77" i="1"/>
  <c r="M76" i="1"/>
  <c r="M75" i="1"/>
  <c r="M47" i="1" s="1"/>
  <c r="M74" i="1"/>
  <c r="M73" i="1"/>
  <c r="M72" i="1"/>
  <c r="M71" i="1"/>
  <c r="M70" i="1"/>
  <c r="M69" i="1"/>
  <c r="M67" i="1"/>
  <c r="M66" i="1"/>
  <c r="M65" i="1"/>
  <c r="M63" i="1"/>
  <c r="M62" i="1"/>
  <c r="M60" i="1"/>
  <c r="M59" i="1"/>
  <c r="M58" i="1"/>
  <c r="M55" i="1" s="1"/>
  <c r="M49" i="1" s="1"/>
  <c r="M48" i="1" s="1"/>
  <c r="M57" i="1"/>
  <c r="M56" i="1"/>
  <c r="M54" i="1"/>
  <c r="M53" i="1"/>
  <c r="M52" i="1"/>
  <c r="M51" i="1"/>
  <c r="M50" i="1"/>
  <c r="M46" i="1"/>
  <c r="M45" i="1"/>
  <c r="M44" i="1"/>
  <c r="H124" i="1" l="1"/>
  <c r="H70" i="1"/>
  <c r="G70" i="1"/>
  <c r="H94" i="1"/>
  <c r="G94" i="1"/>
  <c r="H92" i="1"/>
  <c r="G92" i="1"/>
  <c r="H88" i="1"/>
  <c r="G88" i="1"/>
  <c r="H84" i="1"/>
  <c r="G84" i="1"/>
  <c r="H67" i="1"/>
  <c r="G67" i="1"/>
  <c r="I191" i="1" l="1"/>
  <c r="K191" i="1"/>
  <c r="J191" i="1"/>
  <c r="K189" i="1"/>
  <c r="J189" i="1"/>
  <c r="I189" i="1"/>
  <c r="J199" i="1"/>
  <c r="K192" i="1"/>
  <c r="K190" i="1"/>
  <c r="I192" i="1"/>
  <c r="J192" i="1"/>
  <c r="J190" i="1"/>
  <c r="I190" i="1"/>
  <c r="G111" i="1"/>
  <c r="H102" i="1" l="1"/>
  <c r="H103" i="1"/>
  <c r="D103" i="1"/>
  <c r="D102" i="1"/>
  <c r="G102" i="1"/>
  <c r="L103" i="1"/>
  <c r="K103" i="1"/>
  <c r="J103" i="1"/>
  <c r="I103" i="1"/>
  <c r="E103" i="1"/>
  <c r="F103" i="1"/>
  <c r="G103" i="1"/>
  <c r="L104" i="1"/>
  <c r="L105" i="1"/>
  <c r="K104" i="1"/>
  <c r="J104" i="1"/>
  <c r="J105" i="1"/>
  <c r="I104" i="1"/>
  <c r="H45" i="1" l="1"/>
  <c r="G45" i="1"/>
  <c r="G79" i="1"/>
  <c r="H79" i="1"/>
  <c r="H47" i="1"/>
  <c r="J47" i="1" l="1"/>
  <c r="H43" i="1"/>
  <c r="G43" i="1"/>
  <c r="G20" i="1"/>
  <c r="G21" i="1"/>
  <c r="G19" i="1"/>
  <c r="I137" i="1" l="1"/>
  <c r="J137" i="1"/>
  <c r="K214" i="1"/>
  <c r="K213" i="1"/>
  <c r="I214" i="1"/>
  <c r="I213" i="1"/>
  <c r="K170" i="1"/>
  <c r="J170" i="1"/>
  <c r="K169" i="1"/>
  <c r="J169" i="1"/>
  <c r="I170" i="1"/>
  <c r="I169" i="1"/>
  <c r="H152" i="1" l="1"/>
  <c r="G152" i="1"/>
  <c r="J158" i="1"/>
  <c r="H130" i="1"/>
  <c r="H127" i="1"/>
  <c r="H111" i="1"/>
  <c r="G132" i="1"/>
  <c r="H121" i="1" l="1"/>
  <c r="H132" i="1" s="1"/>
  <c r="K54" i="1" l="1"/>
  <c r="I54" i="1"/>
  <c r="L52" i="1"/>
  <c r="L53" i="1"/>
  <c r="K41" i="1"/>
  <c r="K42" i="1"/>
  <c r="K52" i="1"/>
  <c r="J46" i="1"/>
  <c r="J52" i="1"/>
  <c r="J53" i="1"/>
  <c r="I52" i="1"/>
  <c r="I75" i="1"/>
  <c r="I10" i="1"/>
  <c r="L54" i="1" l="1"/>
  <c r="J54" i="1"/>
  <c r="L43" i="1"/>
  <c r="L48" i="1"/>
  <c r="J48" i="1"/>
  <c r="J49" i="1"/>
  <c r="L49" i="1"/>
  <c r="L44" i="1" l="1"/>
  <c r="J51" i="1"/>
  <c r="L51" i="1"/>
  <c r="L45" i="1"/>
  <c r="J44" i="1" l="1"/>
  <c r="J45" i="1"/>
  <c r="L50" i="1"/>
  <c r="J50" i="1"/>
  <c r="H25" i="1" l="1"/>
  <c r="L55" i="1" l="1"/>
  <c r="L56" i="1"/>
  <c r="L57" i="1"/>
  <c r="L58" i="1"/>
  <c r="L59" i="1"/>
  <c r="L60" i="1"/>
  <c r="L61" i="1"/>
  <c r="L62" i="1"/>
  <c r="L63" i="1"/>
  <c r="L64" i="1"/>
  <c r="L65" i="1"/>
  <c r="L66" i="1"/>
  <c r="L68" i="1"/>
  <c r="L69" i="1"/>
  <c r="L70" i="1"/>
  <c r="L72" i="1"/>
  <c r="L73" i="1"/>
  <c r="L74" i="1"/>
  <c r="L75" i="1"/>
  <c r="L79" i="1"/>
  <c r="L80" i="1"/>
  <c r="L81" i="1"/>
  <c r="L82" i="1"/>
  <c r="L83" i="1"/>
  <c r="L84" i="1"/>
  <c r="L85" i="1"/>
  <c r="L86" i="1"/>
  <c r="L87" i="1"/>
  <c r="L88" i="1"/>
  <c r="L91" i="1"/>
  <c r="L92" i="1"/>
  <c r="L93" i="1"/>
  <c r="L94" i="1"/>
  <c r="L96" i="1"/>
  <c r="L111" i="1"/>
  <c r="L112" i="1"/>
  <c r="L113" i="1"/>
  <c r="L114" i="1"/>
  <c r="L120" i="1"/>
  <c r="L121" i="1"/>
  <c r="L122" i="1"/>
  <c r="L124" i="1"/>
  <c r="L125" i="1"/>
  <c r="L127" i="1"/>
  <c r="L128" i="1"/>
  <c r="L131" i="1"/>
  <c r="L132" i="1"/>
  <c r="L134" i="1"/>
  <c r="L135" i="1"/>
  <c r="L136" i="1"/>
  <c r="L140" i="1"/>
  <c r="L141" i="1"/>
  <c r="L162" i="1"/>
  <c r="L163" i="1"/>
  <c r="L164" i="1"/>
  <c r="L173" i="1"/>
  <c r="L174" i="1"/>
  <c r="L175" i="1"/>
  <c r="L176" i="1"/>
  <c r="K11" i="1"/>
  <c r="K12" i="1"/>
  <c r="K13" i="1"/>
  <c r="K14" i="1"/>
  <c r="K15" i="1"/>
  <c r="K16" i="1"/>
  <c r="K17" i="1"/>
  <c r="K19" i="1"/>
  <c r="K20" i="1"/>
  <c r="K21" i="1"/>
  <c r="K22" i="1"/>
  <c r="K23" i="1"/>
  <c r="K25" i="1"/>
  <c r="K26" i="1"/>
  <c r="K28" i="1"/>
  <c r="K29" i="1"/>
  <c r="K30" i="1"/>
  <c r="K31" i="1"/>
  <c r="K32" i="1"/>
  <c r="K34" i="1"/>
  <c r="K35" i="1"/>
  <c r="K38" i="1"/>
  <c r="K39" i="1"/>
  <c r="K57" i="1"/>
  <c r="K58" i="1"/>
  <c r="K61" i="1"/>
  <c r="K62" i="1"/>
  <c r="K64" i="1"/>
  <c r="K65" i="1"/>
  <c r="K68" i="1"/>
  <c r="K69" i="1"/>
  <c r="K71" i="1"/>
  <c r="K73" i="1"/>
  <c r="K74" i="1"/>
  <c r="K75" i="1"/>
  <c r="K78" i="1"/>
  <c r="K80" i="1"/>
  <c r="K81" i="1"/>
  <c r="K82" i="1"/>
  <c r="K83" i="1"/>
  <c r="K85" i="1"/>
  <c r="K86" i="1"/>
  <c r="K87" i="1"/>
  <c r="K89" i="1"/>
  <c r="K90" i="1"/>
  <c r="K91" i="1"/>
  <c r="K93" i="1"/>
  <c r="K95" i="1"/>
  <c r="K96" i="1"/>
  <c r="K98" i="1"/>
  <c r="K108" i="1"/>
  <c r="K109" i="1"/>
  <c r="K112" i="1"/>
  <c r="K113" i="1"/>
  <c r="K114" i="1"/>
  <c r="K115" i="1"/>
  <c r="K116" i="1"/>
  <c r="K117" i="1"/>
  <c r="K118" i="1"/>
  <c r="K120" i="1"/>
  <c r="K121" i="1"/>
  <c r="K122" i="1"/>
  <c r="K124" i="1"/>
  <c r="K125" i="1"/>
  <c r="K126" i="1"/>
  <c r="K128" i="1"/>
  <c r="K130" i="1"/>
  <c r="K131" i="1"/>
  <c r="K132" i="1"/>
  <c r="K134" i="1"/>
  <c r="K135" i="1"/>
  <c r="K136" i="1"/>
  <c r="K137" i="1"/>
  <c r="K138" i="1"/>
  <c r="K141" i="1"/>
  <c r="K142" i="1"/>
  <c r="K143" i="1"/>
  <c r="K145" i="1"/>
  <c r="K146" i="1"/>
  <c r="K150" i="1"/>
  <c r="K149" i="1" s="1"/>
  <c r="K152" i="1"/>
  <c r="K151" i="1" s="1"/>
  <c r="K154" i="1"/>
  <c r="K153" i="1" s="1"/>
  <c r="K155" i="1"/>
  <c r="K156" i="1"/>
  <c r="K159" i="1"/>
  <c r="K160" i="1"/>
  <c r="K162" i="1"/>
  <c r="K163" i="1"/>
  <c r="K164" i="1"/>
  <c r="K165" i="1"/>
  <c r="K166" i="1"/>
  <c r="K167" i="1"/>
  <c r="K168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93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1" i="1"/>
  <c r="K212" i="1"/>
  <c r="K10" i="1"/>
  <c r="J11" i="1"/>
  <c r="J12" i="1"/>
  <c r="J13" i="1"/>
  <c r="J14" i="1"/>
  <c r="J15" i="1"/>
  <c r="J16" i="1"/>
  <c r="J17" i="1"/>
  <c r="J19" i="1"/>
  <c r="J20" i="1"/>
  <c r="J21" i="1"/>
  <c r="J22" i="1"/>
  <c r="J23" i="1"/>
  <c r="J25" i="1"/>
  <c r="J26" i="1"/>
  <c r="J28" i="1"/>
  <c r="J29" i="1"/>
  <c r="J30" i="1"/>
  <c r="J31" i="1"/>
  <c r="J32" i="1"/>
  <c r="J34" i="1"/>
  <c r="J35" i="1"/>
  <c r="J38" i="1"/>
  <c r="J39" i="1"/>
  <c r="J41" i="1"/>
  <c r="J42" i="1"/>
  <c r="J4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00" i="1"/>
  <c r="J102" i="1"/>
  <c r="J108" i="1"/>
  <c r="J109" i="1"/>
  <c r="J111" i="1"/>
  <c r="J112" i="1"/>
  <c r="J113" i="1"/>
  <c r="J114" i="1"/>
  <c r="J115" i="1"/>
  <c r="J116" i="1"/>
  <c r="J117" i="1"/>
  <c r="J118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4" i="1"/>
  <c r="J135" i="1"/>
  <c r="J136" i="1"/>
  <c r="J138" i="1"/>
  <c r="J140" i="1"/>
  <c r="J141" i="1"/>
  <c r="J142" i="1"/>
  <c r="J143" i="1"/>
  <c r="J145" i="1"/>
  <c r="J146" i="1"/>
  <c r="J148" i="1"/>
  <c r="J147" i="1" s="1"/>
  <c r="J150" i="1"/>
  <c r="J149" i="1" s="1"/>
  <c r="J152" i="1"/>
  <c r="J151" i="1" s="1"/>
  <c r="J154" i="1"/>
  <c r="J153" i="1" s="1"/>
  <c r="J155" i="1"/>
  <c r="J156" i="1"/>
  <c r="J157" i="1"/>
  <c r="J159" i="1"/>
  <c r="J160" i="1"/>
  <c r="J162" i="1"/>
  <c r="J163" i="1"/>
  <c r="J164" i="1"/>
  <c r="J165" i="1"/>
  <c r="J166" i="1"/>
  <c r="J167" i="1"/>
  <c r="J168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93" i="1"/>
  <c r="J194" i="1"/>
  <c r="J195" i="1"/>
  <c r="J196" i="1"/>
  <c r="J197" i="1"/>
  <c r="J198" i="1"/>
  <c r="J201" i="1"/>
  <c r="J202" i="1"/>
  <c r="J203" i="1"/>
  <c r="J204" i="1"/>
  <c r="J205" i="1"/>
  <c r="J206" i="1"/>
  <c r="J207" i="1"/>
  <c r="J208" i="1"/>
  <c r="J209" i="1"/>
  <c r="J211" i="1"/>
  <c r="J212" i="1"/>
  <c r="J213" i="1"/>
  <c r="J214" i="1"/>
  <c r="J10" i="1"/>
  <c r="I11" i="1"/>
  <c r="I12" i="1"/>
  <c r="I13" i="1"/>
  <c r="I14" i="1"/>
  <c r="I15" i="1"/>
  <c r="I16" i="1"/>
  <c r="I17" i="1"/>
  <c r="I19" i="1"/>
  <c r="I20" i="1"/>
  <c r="I21" i="1"/>
  <c r="I22" i="1"/>
  <c r="I23" i="1"/>
  <c r="I25" i="1"/>
  <c r="I26" i="1"/>
  <c r="I28" i="1"/>
  <c r="I29" i="1"/>
  <c r="I30" i="1"/>
  <c r="I31" i="1"/>
  <c r="I32" i="1"/>
  <c r="I34" i="1"/>
  <c r="I35" i="1"/>
  <c r="I38" i="1"/>
  <c r="I39" i="1"/>
  <c r="I41" i="1"/>
  <c r="I42" i="1"/>
  <c r="I57" i="1"/>
  <c r="I58" i="1"/>
  <c r="I61" i="1"/>
  <c r="I62" i="1"/>
  <c r="I64" i="1"/>
  <c r="I65" i="1"/>
  <c r="I68" i="1"/>
  <c r="I69" i="1"/>
  <c r="I71" i="1"/>
  <c r="I73" i="1"/>
  <c r="I74" i="1"/>
  <c r="I78" i="1"/>
  <c r="I80" i="1"/>
  <c r="I81" i="1"/>
  <c r="I82" i="1"/>
  <c r="I83" i="1"/>
  <c r="I85" i="1"/>
  <c r="I86" i="1"/>
  <c r="I87" i="1"/>
  <c r="I89" i="1"/>
  <c r="I90" i="1"/>
  <c r="I91" i="1"/>
  <c r="I93" i="1"/>
  <c r="I95" i="1"/>
  <c r="I96" i="1"/>
  <c r="I98" i="1"/>
  <c r="I108" i="1"/>
  <c r="I109" i="1"/>
  <c r="I112" i="1"/>
  <c r="I113" i="1"/>
  <c r="I114" i="1"/>
  <c r="I115" i="1"/>
  <c r="I116" i="1"/>
  <c r="I117" i="1"/>
  <c r="I118" i="1"/>
  <c r="I120" i="1"/>
  <c r="I121" i="1"/>
  <c r="I122" i="1"/>
  <c r="I124" i="1"/>
  <c r="I125" i="1"/>
  <c r="I126" i="1"/>
  <c r="I128" i="1"/>
  <c r="I130" i="1"/>
  <c r="I131" i="1"/>
  <c r="I132" i="1"/>
  <c r="I134" i="1"/>
  <c r="I135" i="1"/>
  <c r="I136" i="1"/>
  <c r="I138" i="1"/>
  <c r="I141" i="1"/>
  <c r="I142" i="1"/>
  <c r="I143" i="1"/>
  <c r="I145" i="1"/>
  <c r="I146" i="1"/>
  <c r="I150" i="1"/>
  <c r="I149" i="1" s="1"/>
  <c r="I152" i="1"/>
  <c r="I151" i="1" s="1"/>
  <c r="I154" i="1"/>
  <c r="I153" i="1" s="1"/>
  <c r="I155" i="1"/>
  <c r="I156" i="1"/>
  <c r="I159" i="1"/>
  <c r="I160" i="1"/>
  <c r="I162" i="1"/>
  <c r="I163" i="1"/>
  <c r="I164" i="1"/>
  <c r="I165" i="1"/>
  <c r="I166" i="1"/>
  <c r="I167" i="1"/>
  <c r="I168" i="1"/>
  <c r="I171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93" i="1"/>
  <c r="I194" i="1"/>
  <c r="I195" i="1"/>
  <c r="I196" i="1"/>
  <c r="I197" i="1"/>
  <c r="I198" i="1"/>
  <c r="I199" i="1"/>
  <c r="I201" i="1"/>
  <c r="I202" i="1"/>
  <c r="I203" i="1"/>
  <c r="I204" i="1"/>
  <c r="I205" i="1"/>
  <c r="I206" i="1"/>
  <c r="I207" i="1"/>
  <c r="I208" i="1"/>
  <c r="I209" i="1"/>
  <c r="I211" i="1"/>
  <c r="I212" i="1"/>
  <c r="E148" i="1" l="1"/>
  <c r="E140" i="1"/>
  <c r="E129" i="1"/>
  <c r="E127" i="1"/>
  <c r="E123" i="1"/>
  <c r="E111" i="1"/>
  <c r="E94" i="1"/>
  <c r="E92" i="1"/>
  <c r="E88" i="1"/>
  <c r="E84" i="1"/>
  <c r="E79" i="1"/>
  <c r="E72" i="1"/>
  <c r="E70" i="1"/>
  <c r="E67" i="1"/>
  <c r="E66" i="1"/>
  <c r="E63" i="1"/>
  <c r="E55" i="1"/>
  <c r="E53" i="1"/>
  <c r="E51" i="1"/>
  <c r="I66" i="1" l="1"/>
  <c r="K66" i="1"/>
  <c r="I67" i="1"/>
  <c r="K67" i="1"/>
  <c r="K129" i="1"/>
  <c r="I129" i="1"/>
  <c r="I79" i="1"/>
  <c r="K79" i="1"/>
  <c r="K127" i="1"/>
  <c r="I127" i="1"/>
  <c r="K84" i="1"/>
  <c r="I84" i="1"/>
  <c r="E49" i="1"/>
  <c r="I55" i="1"/>
  <c r="K55" i="1"/>
  <c r="E100" i="1"/>
  <c r="I70" i="1"/>
  <c r="K70" i="1"/>
  <c r="K88" i="1"/>
  <c r="I88" i="1"/>
  <c r="K111" i="1"/>
  <c r="I111" i="1"/>
  <c r="I140" i="1"/>
  <c r="K140" i="1"/>
  <c r="K51" i="1"/>
  <c r="I51" i="1"/>
  <c r="K94" i="1"/>
  <c r="I94" i="1"/>
  <c r="K53" i="1"/>
  <c r="I53" i="1"/>
  <c r="I97" i="1"/>
  <c r="K97" i="1"/>
  <c r="E60" i="1"/>
  <c r="I63" i="1"/>
  <c r="K63" i="1"/>
  <c r="K72" i="1"/>
  <c r="I72" i="1"/>
  <c r="K92" i="1"/>
  <c r="I92" i="1"/>
  <c r="K123" i="1"/>
  <c r="I123" i="1"/>
  <c r="I148" i="1"/>
  <c r="I147" i="1" s="1"/>
  <c r="K148" i="1"/>
  <c r="K147" i="1" s="1"/>
  <c r="E56" i="1"/>
  <c r="E50" i="1"/>
  <c r="E45" i="1"/>
  <c r="I100" i="1" l="1"/>
  <c r="K100" i="1"/>
  <c r="E44" i="1"/>
  <c r="K45" i="1"/>
  <c r="I45" i="1"/>
  <c r="I50" i="1"/>
  <c r="K50" i="1"/>
  <c r="K56" i="1"/>
  <c r="I56" i="1"/>
  <c r="E59" i="1"/>
  <c r="K60" i="1"/>
  <c r="I60" i="1"/>
  <c r="E48" i="1"/>
  <c r="I49" i="1"/>
  <c r="K49" i="1"/>
  <c r="E46" i="1" l="1"/>
  <c r="K44" i="1"/>
  <c r="I44" i="1"/>
  <c r="I59" i="1"/>
  <c r="K59" i="1"/>
  <c r="I48" i="1"/>
  <c r="K48" i="1"/>
  <c r="E47" i="1"/>
  <c r="I47" i="1" l="1"/>
  <c r="K47" i="1"/>
  <c r="E43" i="1"/>
  <c r="K46" i="1"/>
  <c r="I46" i="1"/>
  <c r="K43" i="1" l="1"/>
  <c r="M79" i="1"/>
  <c r="M43" i="1" s="1"/>
</calcChain>
</file>

<file path=xl/sharedStrings.xml><?xml version="1.0" encoding="utf-8"?>
<sst xmlns="http://schemas.openxmlformats.org/spreadsheetml/2006/main" count="588" uniqueCount="324">
  <si>
    <t>PHỤ LỤC 01</t>
  </si>
  <si>
    <t>TT</t>
  </si>
  <si>
    <t>Chỉ tiêu</t>
  </si>
  <si>
    <t>Đơn vị tính</t>
  </si>
  <si>
    <t>Kế hoạch năm 2023</t>
  </si>
  <si>
    <t>A</t>
  </si>
  <si>
    <t>CHỈ TIÊU KINH TẾ</t>
  </si>
  <si>
    <t>Tổng giá trị sản xuất theo giá so sánh 2010</t>
  </si>
  <si>
    <t>Tỷ đồng</t>
  </si>
  <si>
    <t xml:space="preserve"> - Nông - Lâm - Thủy sản</t>
  </si>
  <si>
    <t xml:space="preserve"> - Công nghiệp - xây dựng</t>
  </si>
  <si>
    <t xml:space="preserve"> - Dịch vụ</t>
  </si>
  <si>
    <t>Tổng giá trị sản xuất theo giá hiện hành</t>
  </si>
  <si>
    <t>Cơ cấu tổng giá trị sản xuất theo giá hiện hành</t>
  </si>
  <si>
    <t>%</t>
  </si>
  <si>
    <t>Thu nhập bình quân đầu người</t>
  </si>
  <si>
    <t>Tr. đồng</t>
  </si>
  <si>
    <t xml:space="preserve">Tổng thu ngân sách Nhà nước (Ngân sách huyện và xã hưởng) </t>
  </si>
  <si>
    <t>Tổng chi ngân sách Nhà nước</t>
  </si>
  <si>
    <t>Công nghiệp</t>
  </si>
  <si>
    <t>-</t>
  </si>
  <si>
    <t xml:space="preserve"> Điện sản xuất</t>
  </si>
  <si>
    <t>Triệu Kw/h</t>
  </si>
  <si>
    <t xml:space="preserve"> Điện thương phẩm </t>
  </si>
  <si>
    <t xml:space="preserve"> Nước máy</t>
  </si>
  <si>
    <t xml:space="preserve"> M3</t>
  </si>
  <si>
    <t>Tổng mức bán lẻ hàng hóa và doanh thu dịch vụ</t>
  </si>
  <si>
    <t>Số xã đạt chuẩn nông thôn mới (lũy kế)</t>
  </si>
  <si>
    <t>Xã</t>
  </si>
  <si>
    <t>Hợp tác xã</t>
  </si>
  <si>
    <t>Tổng số  hợp tác xã</t>
  </si>
  <si>
    <t>+ Số hợp tác xã thành lập mới</t>
  </si>
  <si>
    <t>Tổng số lao động trong hợp tác xã</t>
  </si>
  <si>
    <t>Người</t>
  </si>
  <si>
    <t xml:space="preserve">Tổ hợp tác </t>
  </si>
  <si>
    <t>Tổng số tổ hợp tác</t>
  </si>
  <si>
    <t>Tổ hợp tác</t>
  </si>
  <si>
    <t xml:space="preserve">Tổng số thành viên tổ hợp tác </t>
  </si>
  <si>
    <t>Thành viên</t>
  </si>
  <si>
    <t>Du lịch</t>
  </si>
  <si>
    <t>Tổng lượt khách</t>
  </si>
  <si>
    <t>L/khách</t>
  </si>
  <si>
    <t>Tổng doanh thu ngành du lịch</t>
  </si>
  <si>
    <t>B</t>
  </si>
  <si>
    <t>TỔNG DIỆN TÍCH GIEO TRỒNG</t>
  </si>
  <si>
    <t>Ha</t>
  </si>
  <si>
    <t>a</t>
  </si>
  <si>
    <t>Tổng sản lượng lương thực có hạt</t>
  </si>
  <si>
    <t>Tấn</t>
  </si>
  <si>
    <t>Trong đó: Thóc</t>
  </si>
  <si>
    <t>*</t>
  </si>
  <si>
    <t>Lương thực bình quân đầu người</t>
  </si>
  <si>
    <t>Kg/người</t>
  </si>
  <si>
    <t>I</t>
  </si>
  <si>
    <t>Tổng diện tích gieo trồng cây hàng năm</t>
  </si>
  <si>
    <t>Cây lương thực</t>
  </si>
  <si>
    <t>1.1</t>
  </si>
  <si>
    <t>Lúa cả năm</t>
  </si>
  <si>
    <t>+</t>
  </si>
  <si>
    <t>Năng suất</t>
  </si>
  <si>
    <t>Tạ/ha</t>
  </si>
  <si>
    <t>Sản lượng</t>
  </si>
  <si>
    <t>1.1.1</t>
  </si>
  <si>
    <t>Lúa vụ Đông - Xuân</t>
  </si>
  <si>
    <t>1.1.2</t>
  </si>
  <si>
    <t>Lúa mùa</t>
  </si>
  <si>
    <t xml:space="preserve">Lúa ruộng vụ Mùa </t>
  </si>
  <si>
    <t xml:space="preserve">Lúa rẫy </t>
  </si>
  <si>
    <t>1.2</t>
  </si>
  <si>
    <t>Ngô</t>
  </si>
  <si>
    <t>Cây chất bột có củ</t>
  </si>
  <si>
    <t>2.1</t>
  </si>
  <si>
    <t xml:space="preserve">Cây sắn </t>
  </si>
  <si>
    <t>2.2</t>
  </si>
  <si>
    <t>Khoai lang, khoai sọ</t>
  </si>
  <si>
    <t xml:space="preserve">Cây thực phẩm </t>
  </si>
  <si>
    <t>Rau các loại</t>
  </si>
  <si>
    <t>Đậu các loại</t>
  </si>
  <si>
    <t>Cây mía</t>
  </si>
  <si>
    <t>Cây HN khác</t>
  </si>
  <si>
    <t>II</t>
  </si>
  <si>
    <t>Tổng diện tích gieo trồng cây lâu năm</t>
  </si>
  <si>
    <t xml:space="preserve">Cà phê  </t>
  </si>
  <si>
    <t>Diện tích tái canh</t>
  </si>
  <si>
    <t>Diện tích thu hoạch</t>
  </si>
  <si>
    <t>ha</t>
  </si>
  <si>
    <t xml:space="preserve">Cao su </t>
  </si>
  <si>
    <t xml:space="preserve">Tiêu </t>
  </si>
  <si>
    <t>Điều</t>
  </si>
  <si>
    <t>Cây ăn quả</t>
  </si>
  <si>
    <t>Trong đó: Diện tích trồng mới</t>
  </si>
  <si>
    <t xml:space="preserve"> Cây mắc ca</t>
  </si>
  <si>
    <t xml:space="preserve">Cây lâu năm khác </t>
  </si>
  <si>
    <t>III</t>
  </si>
  <si>
    <t xml:space="preserve"> Cây dược liệu các loại</t>
  </si>
  <si>
    <t>Trong đó: Trồng mới</t>
  </si>
  <si>
    <t>b</t>
  </si>
  <si>
    <t>Tỷ lệ diện tích gieo trồng ứng dụng công nghệ cao được cấp có thẩm quyền công nhận</t>
  </si>
  <si>
    <t>c</t>
  </si>
  <si>
    <t>Sản lượng sản phẩm chủ yếu</t>
  </si>
  <si>
    <t xml:space="preserve"> - Sắn</t>
  </si>
  <si>
    <t>d</t>
  </si>
  <si>
    <t>Lâm nghiệp</t>
  </si>
  <si>
    <t>45,6</t>
  </si>
  <si>
    <t>C</t>
  </si>
  <si>
    <t>Chăn nuôi</t>
  </si>
  <si>
    <t>Chăn nuôi gia súc</t>
  </si>
  <si>
    <t>con</t>
  </si>
  <si>
    <t xml:space="preserve">Tổng đàn trâu </t>
  </si>
  <si>
    <t xml:space="preserve">Tổng đàn bò </t>
  </si>
  <si>
    <t xml:space="preserve">Tổng đàn heo </t>
  </si>
  <si>
    <t xml:space="preserve">Chăn nuôi gia cầm </t>
  </si>
  <si>
    <t>Sản phẩm chăn nuôi thịt hơi các loại</t>
  </si>
  <si>
    <t>Trong đó: thịt lợn hơi</t>
  </si>
  <si>
    <t>Nuôi trồng thủy sản</t>
  </si>
  <si>
    <t>4.1</t>
  </si>
  <si>
    <t xml:space="preserve">Tổng diện tích nuôi trồng thủy sản </t>
  </si>
  <si>
    <t>Sản lượng nuôi trồng thủy sản</t>
  </si>
  <si>
    <t>Diện tích nuôi ao hồ nhỏ</t>
  </si>
  <si>
    <t>Tạ/Ha</t>
  </si>
  <si>
    <t xml:space="preserve">Diện tích nuôi mặt nước lớn </t>
  </si>
  <si>
    <t xml:space="preserve"> +</t>
  </si>
  <si>
    <t xml:space="preserve">Tổng số lồng nuôi thủy sản </t>
  </si>
  <si>
    <t>Lồng</t>
  </si>
  <si>
    <t>4.2</t>
  </si>
  <si>
    <t>Khai thác thủy sản</t>
  </si>
  <si>
    <t>4.3</t>
  </si>
  <si>
    <t>Tổng sản lượng thủy sản các loại</t>
  </si>
  <si>
    <t>CHỈ TIÊU VĂN HÓA-XÃ HỘI</t>
  </si>
  <si>
    <t>1.</t>
  </si>
  <si>
    <t xml:space="preserve">Dân số trung bình </t>
  </si>
  <si>
    <t>Dân số có mặt đầu năm</t>
  </si>
  <si>
    <t>Dân số có mặt cuối năm</t>
  </si>
  <si>
    <t>2.</t>
  </si>
  <si>
    <t>Tỷ lệ tăng dân số tự nhiên</t>
  </si>
  <si>
    <t>3.</t>
  </si>
  <si>
    <t>Tổng số hộ trên địa bàn</t>
  </si>
  <si>
    <t>Hộ</t>
  </si>
  <si>
    <t>4.</t>
  </si>
  <si>
    <t>Giáo dục</t>
  </si>
  <si>
    <t xml:space="preserve">Tổng số học sinh đầu năm học </t>
  </si>
  <si>
    <t>Học sinh</t>
  </si>
  <si>
    <t>Trong đó: Tổng số học sinh huyện quản lý</t>
  </si>
  <si>
    <t>Tỷ lệ trẻ em trong độ tuổi đi học mẫu giáo</t>
  </si>
  <si>
    <t>Tỷ lệ trẻ em trong độ tuổi đi nhà trẻ</t>
  </si>
  <si>
    <t>4.4</t>
  </si>
  <si>
    <t>Tỷ lệ học sinh đi học đúng độ tuổi</t>
  </si>
  <si>
    <t>Tiểu học</t>
  </si>
  <si>
    <t>Trung học cơ sở</t>
  </si>
  <si>
    <t>4.5</t>
  </si>
  <si>
    <t>Số trường đạt chuẩn quốc gia</t>
  </si>
  <si>
    <t>Trường</t>
  </si>
  <si>
    <t>29/39</t>
  </si>
  <si>
    <t>4.6</t>
  </si>
  <si>
    <t>Tỷ lệ trường đạt chuẩn quốc gia</t>
  </si>
  <si>
    <t>Số trường mầm non đạt chuẩn</t>
  </si>
  <si>
    <t>11/15</t>
  </si>
  <si>
    <t>Tỷ lệ</t>
  </si>
  <si>
    <t>Số trường tiểu học đạt chuẩn</t>
  </si>
  <si>
    <t>10/12</t>
  </si>
  <si>
    <t>Số trường THCS đạt chuẩn</t>
  </si>
  <si>
    <t>4/7</t>
  </si>
  <si>
    <t>Số trường TH và THCS đạt chuẩn</t>
  </si>
  <si>
    <t>4/5</t>
  </si>
  <si>
    <t>4.7</t>
  </si>
  <si>
    <t xml:space="preserve">Bổ túc văn hoá THPT </t>
  </si>
  <si>
    <t>4.8</t>
  </si>
  <si>
    <t>Tỷ lệ học sinh tốt nghiệp THCS tiếp tục học THPT, bổ túc và học nghề</t>
  </si>
  <si>
    <t>5.</t>
  </si>
  <si>
    <t>Y tế</t>
  </si>
  <si>
    <t>5.1</t>
  </si>
  <si>
    <t>Tổng số giường bệnh</t>
  </si>
  <si>
    <t>Giường</t>
  </si>
  <si>
    <t>Giường bệnh tại TTYT</t>
  </si>
  <si>
    <t>Giường lưu tại trạm y tế</t>
  </si>
  <si>
    <t>5.2</t>
  </si>
  <si>
    <t>Số giường bệnh/ 1 vạn dân</t>
  </si>
  <si>
    <t>Giường/vạn dân</t>
  </si>
  <si>
    <t>5.3</t>
  </si>
  <si>
    <t>Số bác sỹ/ 1 vạn dân</t>
  </si>
  <si>
    <t>Bác sỹ</t>
  </si>
  <si>
    <t>5.4</t>
  </si>
  <si>
    <t>Tỷ lệ xã đạt chuẩn bộ tiêu chí quốc gia về y tế xã giai đoạn 2011-2020</t>
  </si>
  <si>
    <t>5.5</t>
  </si>
  <si>
    <t>Tỷ lệ xã, phường, thị trấn có bác sỹ</t>
  </si>
  <si>
    <t>5.6</t>
  </si>
  <si>
    <t>14,3</t>
  </si>
  <si>
    <t>5.7</t>
  </si>
  <si>
    <t>Tỷ lệ trẻ em dưới 5 tuổi suy dinh dưỡng thể thấp còi</t>
  </si>
  <si>
    <t>22,9</t>
  </si>
  <si>
    <t>5.8</t>
  </si>
  <si>
    <t>Số người tham gia BHXH tự nguyện</t>
  </si>
  <si>
    <t>5.9</t>
  </si>
  <si>
    <t>Số người tham gia BHXH bắt buộc</t>
  </si>
  <si>
    <t>5.10</t>
  </si>
  <si>
    <t>Tỷ lệ bao phủ bảo hiểm y tế/dân số trung bình</t>
  </si>
  <si>
    <t>5.11</t>
  </si>
  <si>
    <t>Tỷ lệ bao phủ bảo hiểm xã hội/lực lượng lao động tham gia</t>
  </si>
  <si>
    <t>5.12</t>
  </si>
  <si>
    <t>Tỷ lệ bao phủ bảo hiểm xã hội tự nguyện/ lực lượng lao động tham gia</t>
  </si>
  <si>
    <t>5.13</t>
  </si>
  <si>
    <t>Tỷ lệ bao phủ bảo hiểm thất nghiệp/lực lượng lao động tham gia</t>
  </si>
  <si>
    <t>6.</t>
  </si>
  <si>
    <t>Văn hóa - Thông tin</t>
  </si>
  <si>
    <t>6.1</t>
  </si>
  <si>
    <t>Số xã, thị trấn có nhà văn hoá, thư viện</t>
  </si>
  <si>
    <t>xã, thị trấn</t>
  </si>
  <si>
    <t>Số đầu sách báo thư viện (gồm thư viện huyện và xã)</t>
  </si>
  <si>
    <t>cuốn</t>
  </si>
  <si>
    <t>6.2</t>
  </si>
  <si>
    <t>Tỷ lệ thôn, làng, TDP đạt danh hiệu văn hóa</t>
  </si>
  <si>
    <t>6.3</t>
  </si>
  <si>
    <t>Tỷ lệ gia đình đạt danh hiệu "Gia đình văn hóa"</t>
  </si>
  <si>
    <t>6.4</t>
  </si>
  <si>
    <t>Tỷ lệ cơ quan, đơn vị đạt, giữ vững cơ quan văn hóa</t>
  </si>
  <si>
    <t>6.5</t>
  </si>
  <si>
    <t>Tổng số giờ phát thanh trên địa bàn huyện</t>
  </si>
  <si>
    <t>giờ</t>
  </si>
  <si>
    <t>6.6</t>
  </si>
  <si>
    <t>Số buổi chiếu bóng phục vụ vùng cao</t>
  </si>
  <si>
    <t>buổi</t>
  </si>
  <si>
    <t>6.7</t>
  </si>
  <si>
    <t>Số hộ xem được Đài Truyền hình Việt Nam</t>
  </si>
  <si>
    <t>6.8</t>
  </si>
  <si>
    <t>Số hộ nghe được Đài Tiếng nói Việt Nam</t>
  </si>
  <si>
    <t>6.9</t>
  </si>
  <si>
    <t>Tỷ lệ xã, thị trấn có nhà văn hóa</t>
  </si>
  <si>
    <t>7.</t>
  </si>
  <si>
    <t>7.1</t>
  </si>
  <si>
    <t>Số hộ nghèo</t>
  </si>
  <si>
    <t>Tỷ lệ hộ nghèo</t>
  </si>
  <si>
    <t>7.2</t>
  </si>
  <si>
    <t>Số hộ cận nghèo</t>
  </si>
  <si>
    <t>Tỷ lệ hộ cận nghèo</t>
  </si>
  <si>
    <t>7.3</t>
  </si>
  <si>
    <t>Đào tạo nghề cho lao động nông thôn</t>
  </si>
  <si>
    <t>7.4</t>
  </si>
  <si>
    <t>Số lao động được giải quyết việc làm trong năm</t>
  </si>
  <si>
    <t>7.5</t>
  </si>
  <si>
    <t>Tỷ lệ lao động được đào tạo so với tổng số lao động</t>
  </si>
  <si>
    <t>7.6</t>
  </si>
  <si>
    <t xml:space="preserve">Số xã, phường, thị trấn triển khai chương trình hành động vì  trẻ em </t>
  </si>
  <si>
    <t>Tỷ lệ hộ dân được sử dụng điện</t>
  </si>
  <si>
    <t>Tỷ lệ hộ dân tộc thiểu số có đất ở</t>
  </si>
  <si>
    <t>Tỷ lệ hộ dân tộc thiểu số có đất sản xuất</t>
  </si>
  <si>
    <t>D</t>
  </si>
  <si>
    <t>CHỈ TIÊU MÔI TRƯỜNG</t>
  </si>
  <si>
    <t>Tỷ lệ dân cư nông thôn sử dụng nước hợp vệ sinh</t>
  </si>
  <si>
    <t>11.2</t>
  </si>
  <si>
    <t>Tỷ lệ hộ gia đình ở khu vực đô thị được sử dụng nước sinh hoạt hợp vệ sinh</t>
  </si>
  <si>
    <t>11.3</t>
  </si>
  <si>
    <t>Tỷ lệ chất thải rắn được thu gom, xử lý ở đô thị</t>
  </si>
  <si>
    <t>Tỷ lệ rác thải sinh hoạt ở đô thị được thu gom và xử lý chuẩn (xử lý theo công nghiệp hiện đại)</t>
  </si>
  <si>
    <t>Tỷ lệ rác thải sinh hoạt ở nông thôn được thu gom và xử lý chuẩn (xử lý theo công nghiệp hiện đại)</t>
  </si>
  <si>
    <t>11.4</t>
  </si>
  <si>
    <t>Tỷ lệ cơ sở sản xuất mới xây dựng sử dụng sử dụng công nghệ sạch hoặc có thiết bị xử lý ô nhiễm môi trường</t>
  </si>
  <si>
    <t>11.5</t>
  </si>
  <si>
    <t>Tỷ lệ cụm công nghiệp đang hoạt động có hệ thống xử lý nước thải tập trung đạt tiêu chuẩn môi trường</t>
  </si>
  <si>
    <t>11.6</t>
  </si>
  <si>
    <t xml:space="preserve">Tỷ lệ cơ sở sản xuất kinh doanh đạt tiêu chuẩn về môi trường </t>
  </si>
  <si>
    <t>11.7</t>
  </si>
  <si>
    <t>Tỷ lệ xử lý triệt để cơ sở gây ô nhiễm môi trường nghiêm trọng</t>
  </si>
  <si>
    <t>CHỈ TIÊU AN NINH-QUỐC PHÒNG</t>
  </si>
  <si>
    <t>Tỷ lệ giao quân</t>
  </si>
  <si>
    <t>Số xã, thị trấn vững mạnh về phong trào toàn dân bảo vệ an ninh Tổ quốc;  đạt chuẩn an toàn về an ninh, trật tự xã hội</t>
  </si>
  <si>
    <t>Tỷ lệ tin báo, tố giác tội phạm được giải quyết</t>
  </si>
  <si>
    <t>&gt;90</t>
  </si>
  <si>
    <t>Tỷ lệ điều tra khám phá án hình sự</t>
  </si>
  <si>
    <t>&gt;75</t>
  </si>
  <si>
    <t>TỔNG HỢP CÁC CHỈ TIÊU CHỦ YẾU NĂM 2023</t>
  </si>
  <si>
    <t>Thực hiện năm 2022</t>
  </si>
  <si>
    <t>Huyện giao</t>
  </si>
  <si>
    <t>Tỉnh giao</t>
  </si>
  <si>
    <t>Thực hiện đến 31/10/2023</t>
  </si>
  <si>
    <t>So sánh ước thực hiện năm 2023 so với</t>
  </si>
  <si>
    <t>Cùng kỳ năm 2022</t>
  </si>
  <si>
    <t>Kế hoạch năm 2023 huyện giao</t>
  </si>
  <si>
    <t>Dự kiến kế hoạch năm 2024</t>
  </si>
  <si>
    <t>Năm 2023</t>
  </si>
  <si>
    <t>So sánh</t>
  </si>
  <si>
    <t>Ước thực hiện năm 2023</t>
  </si>
  <si>
    <t>27/41</t>
  </si>
  <si>
    <t>10/15</t>
  </si>
  <si>
    <t>10/14</t>
  </si>
  <si>
    <t>3/7</t>
  </si>
  <si>
    <t>18,48</t>
  </si>
  <si>
    <t>4,0</t>
  </si>
  <si>
    <t>14,7</t>
  </si>
  <si>
    <t>Số trường Trung học phổ thông đạt chuẩn</t>
  </si>
  <si>
    <t>2/3</t>
  </si>
  <si>
    <t>Kế hoạch năm 2023 tỉnh giao</t>
  </si>
  <si>
    <t>7=4/2</t>
  </si>
  <si>
    <t>8=5/1</t>
  </si>
  <si>
    <t>9=5/2</t>
  </si>
  <si>
    <t>10=5/3</t>
  </si>
  <si>
    <t>29/41</t>
  </si>
  <si>
    <t>30/41</t>
  </si>
  <si>
    <t>3/6</t>
  </si>
  <si>
    <t>4/6</t>
  </si>
  <si>
    <t>33/41</t>
  </si>
  <si>
    <t>11/12</t>
  </si>
  <si>
    <t>5/6</t>
  </si>
  <si>
    <t>17,48</t>
  </si>
  <si>
    <t>14,5</t>
  </si>
  <si>
    <t>21,4</t>
  </si>
  <si>
    <t>14,4</t>
  </si>
  <si>
    <t>21,3</t>
  </si>
  <si>
    <t>Tổng vốn đầu tư phát triển trên địa bàn (vốn đầu tư công phân cấp ngân sách huyện)</t>
  </si>
  <si>
    <t>Ban trồng rừng nguyên liệu giấy Đăk Hà</t>
  </si>
  <si>
    <t xml:space="preserve"> + UBND huyện trồng</t>
  </si>
  <si>
    <t xml:space="preserve"> + Ban quản lý rừng phòng hộ</t>
  </si>
  <si>
    <t>d.1</t>
  </si>
  <si>
    <t>d.2</t>
  </si>
  <si>
    <t>d.3</t>
  </si>
  <si>
    <t>Diện tích trồng mới rừng trên địa bàn huyện</t>
  </si>
  <si>
    <t>Công ty Innov Green Kon Tum</t>
  </si>
  <si>
    <r>
      <t xml:space="preserve">Tỷ lệ độ che phủ rừng </t>
    </r>
    <r>
      <rPr>
        <i/>
        <sz val="11"/>
        <rFont val="Times New Roman"/>
        <family val="1"/>
      </rPr>
      <t>(không tính diện tích cây cao su)</t>
    </r>
  </si>
  <si>
    <r>
      <t xml:space="preserve">Tỷ lệ độ che phủ rừng </t>
    </r>
    <r>
      <rPr>
        <i/>
        <sz val="11"/>
        <rFont val="Times New Roman"/>
        <family val="1"/>
      </rPr>
      <t>(tính diện tích cây cao su)</t>
    </r>
  </si>
  <si>
    <r>
      <t>Tổng đàn dê</t>
    </r>
    <r>
      <rPr>
        <i/>
        <sz val="11"/>
        <rFont val="Times New Roman"/>
        <family val="1"/>
      </rPr>
      <t xml:space="preserve"> </t>
    </r>
  </si>
  <si>
    <r>
      <t xml:space="preserve">Lao động - việc làm - giảm nghèo </t>
    </r>
    <r>
      <rPr>
        <b/>
        <i/>
        <sz val="11"/>
        <rFont val="Times New Roman"/>
        <family val="1"/>
      </rPr>
      <t>(theo chuẩn nghèo tiếp cận đa chiều)</t>
    </r>
  </si>
  <si>
    <t>Huyện thực hiện</t>
  </si>
  <si>
    <t>Tỷ lệ trẻ em dưới 5 tuổi suy dinh dưỡng thể nhẹ cân</t>
  </si>
  <si>
    <t>(Ban hành kèm theo Báo cáo số     /BC-UBND, ngày     tháng 11 năm 2023 của UBND huyện)</t>
  </si>
  <si>
    <t xml:space="preserve">Thu cân đối ngân sách huyện và xã hưởng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</si>
</sst>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-* #,##0.00_-;\-* #,##0.00_-;_-* &quot;-&quot;??_-;_-@_-"/>
    <numFmt numFmtId="168" formatCode="_-* #,##0_-;\-* #,##0_-;_-* &quot;-&quot;??_-;_-@_-"/>
    <numFmt numFmtId="169" formatCode="_-* #,##0.0_-;\-* #,##0.0_-;_-* &quot;-&quot;??_-;_-@_-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sz val="12"/>
      <name val="Calibri Light"/>
      <family val="1"/>
      <charset val="163"/>
      <scheme val="major"/>
    </font>
    <font>
      <b/>
      <sz val="12"/>
      <name val="Calibri Light"/>
      <family val="1"/>
      <charset val="163"/>
      <scheme val="major"/>
    </font>
    <font>
      <sz val="11"/>
      <color theme="1"/>
      <name val="Calibri"/>
      <family val="2"/>
      <scheme val="minor"/>
    </font>
    <font>
      <b/>
      <i/>
      <sz val="12"/>
      <name val="Calibri Light"/>
      <family val="1"/>
      <charset val="163"/>
      <scheme val="major"/>
    </font>
    <font>
      <sz val="10"/>
      <name val=".VnArial"/>
      <family val="2"/>
    </font>
    <font>
      <sz val="12"/>
      <name val="Arial Narrow"/>
      <family val="2"/>
    </font>
    <font>
      <i/>
      <sz val="12"/>
      <name val="Calibri Light"/>
      <family val="1"/>
      <charset val="163"/>
      <scheme val="major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6" fillId="0" borderId="0"/>
  </cellStyleXfs>
  <cellXfs count="241">
    <xf numFmtId="0" fontId="0" fillId="0" borderId="0" xfId="0"/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/>
    <xf numFmtId="0" fontId="12" fillId="0" borderId="1" xfId="3" applyFont="1" applyFill="1" applyBorder="1" applyAlignment="1">
      <alignment horizontal="center" vertical="center" wrapText="1"/>
    </xf>
    <xf numFmtId="0" fontId="4" fillId="0" borderId="0" xfId="0" applyFont="1" applyFill="1"/>
    <xf numFmtId="3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 wrapText="1"/>
    </xf>
    <xf numFmtId="0" fontId="5" fillId="0" borderId="0" xfId="0" applyFont="1" applyFill="1"/>
    <xf numFmtId="0" fontId="3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2" fontId="12" fillId="0" borderId="2" xfId="11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43" fontId="13" fillId="0" borderId="1" xfId="1" applyFont="1" applyFill="1" applyBorder="1" applyAlignment="1">
      <alignment horizontal="right" vertical="center"/>
    </xf>
    <xf numFmtId="43" fontId="13" fillId="0" borderId="1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/>
    </xf>
    <xf numFmtId="0" fontId="7" fillId="0" borderId="0" xfId="0" applyFont="1" applyFill="1"/>
    <xf numFmtId="4" fontId="12" fillId="0" borderId="2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5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12" fillId="0" borderId="1" xfId="7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43" fontId="11" fillId="0" borderId="1" xfId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10" fillId="0" borderId="0" xfId="0" applyFont="1" applyFill="1"/>
    <xf numFmtId="0" fontId="3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right" vertical="center"/>
    </xf>
    <xf numFmtId="43" fontId="12" fillId="0" borderId="1" xfId="4" applyNumberFormat="1" applyFont="1" applyFill="1" applyBorder="1" applyAlignment="1">
      <alignment horizontal="right" vertical="center"/>
    </xf>
    <xf numFmtId="43" fontId="12" fillId="0" borderId="1" xfId="1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vertical="center"/>
    </xf>
    <xf numFmtId="165" fontId="12" fillId="0" borderId="1" xfId="4" applyNumberFormat="1" applyFont="1" applyFill="1" applyBorder="1" applyAlignment="1">
      <alignment horizontal="right" vertical="center"/>
    </xf>
    <xf numFmtId="43" fontId="12" fillId="0" borderId="1" xfId="0" applyNumberFormat="1" applyFont="1" applyFill="1" applyBorder="1" applyAlignment="1">
      <alignment horizontal="right" vertical="center"/>
    </xf>
    <xf numFmtId="0" fontId="11" fillId="0" borderId="1" xfId="2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 vertical="center"/>
    </xf>
    <xf numFmtId="165" fontId="11" fillId="0" borderId="1" xfId="4" applyNumberFormat="1" applyFont="1" applyFill="1" applyBorder="1" applyAlignment="1">
      <alignment horizontal="right" vertical="center"/>
    </xf>
    <xf numFmtId="164" fontId="11" fillId="0" borderId="1" xfId="1" applyNumberFormat="1" applyFont="1" applyFill="1" applyBorder="1" applyAlignment="1">
      <alignment horizontal="right" vertical="center"/>
    </xf>
    <xf numFmtId="43" fontId="11" fillId="0" borderId="1" xfId="0" applyNumberFormat="1" applyFont="1" applyFill="1" applyBorder="1" applyAlignment="1">
      <alignment horizontal="right" vertical="center"/>
    </xf>
    <xf numFmtId="43" fontId="11" fillId="0" borderId="1" xfId="1" applyFont="1" applyFill="1" applyBorder="1" applyAlignment="1">
      <alignment horizontal="right" vertical="center" wrapText="1"/>
    </xf>
    <xf numFmtId="43" fontId="11" fillId="0" borderId="1" xfId="1" applyNumberFormat="1" applyFont="1" applyFill="1" applyBorder="1" applyAlignment="1">
      <alignment horizontal="right" vertical="center"/>
    </xf>
    <xf numFmtId="43" fontId="11" fillId="0" borderId="1" xfId="4" applyNumberFormat="1" applyFont="1" applyFill="1" applyBorder="1" applyAlignment="1">
      <alignment horizontal="right" vertical="center"/>
    </xf>
    <xf numFmtId="43" fontId="10" fillId="0" borderId="0" xfId="0" applyNumberFormat="1" applyFont="1" applyFill="1"/>
    <xf numFmtId="164" fontId="12" fillId="0" borderId="1" xfId="4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right" vertical="center"/>
    </xf>
    <xf numFmtId="164" fontId="13" fillId="0" borderId="1" xfId="4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43" fontId="11" fillId="0" borderId="0" xfId="0" applyNumberFormat="1" applyFont="1" applyFill="1"/>
    <xf numFmtId="0" fontId="13" fillId="0" borderId="1" xfId="0" applyFont="1" applyFill="1" applyBorder="1" applyAlignment="1">
      <alignment horizontal="right" vertical="center" wrapText="1"/>
    </xf>
    <xf numFmtId="164" fontId="11" fillId="0" borderId="1" xfId="4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3" fillId="0" borderId="1" xfId="4" applyNumberFormat="1" applyFont="1" applyFill="1" applyBorder="1" applyAlignment="1">
      <alignment horizontal="right" vertical="center"/>
    </xf>
    <xf numFmtId="165" fontId="11" fillId="0" borderId="1" xfId="4" quotePrefix="1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 applyAlignment="1">
      <alignment horizontal="right" vertical="center"/>
    </xf>
    <xf numFmtId="43" fontId="12" fillId="0" borderId="1" xfId="4" applyFont="1" applyFill="1" applyBorder="1" applyAlignment="1">
      <alignment horizontal="right" vertical="center"/>
    </xf>
    <xf numFmtId="0" fontId="12" fillId="0" borderId="1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165" fontId="3" fillId="0" borderId="1" xfId="4" applyNumberFormat="1" applyFont="1" applyFill="1" applyBorder="1" applyAlignment="1">
      <alignment horizontal="right" vertical="center"/>
    </xf>
    <xf numFmtId="0" fontId="12" fillId="0" borderId="1" xfId="9" applyFont="1" applyFill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right" vertical="center"/>
    </xf>
    <xf numFmtId="43" fontId="3" fillId="0" borderId="1" xfId="4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1" fillId="0" borderId="0" xfId="0" applyFont="1" applyFill="1"/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4" fontId="12" fillId="0" borderId="0" xfId="0" applyNumberFormat="1" applyFont="1" applyFill="1"/>
    <xf numFmtId="0" fontId="12" fillId="0" borderId="1" xfId="3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3" fillId="0" borderId="1" xfId="10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right" vertical="center"/>
    </xf>
    <xf numFmtId="0" fontId="11" fillId="0" borderId="1" xfId="10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17" fontId="11" fillId="0" borderId="1" xfId="0" quotePrefix="1" applyNumberFormat="1" applyFont="1" applyFill="1" applyBorder="1" applyAlignment="1">
      <alignment horizontal="right" vertical="center"/>
    </xf>
    <xf numFmtId="0" fontId="11" fillId="0" borderId="1" xfId="0" quotePrefix="1" applyFont="1" applyFill="1" applyBorder="1" applyAlignment="1">
      <alignment horizontal="right" vertical="center"/>
    </xf>
    <xf numFmtId="167" fontId="11" fillId="0" borderId="1" xfId="1" quotePrefix="1" applyNumberFormat="1" applyFont="1" applyFill="1" applyBorder="1" applyAlignment="1">
      <alignment horizontal="right" vertical="center"/>
    </xf>
    <xf numFmtId="168" fontId="11" fillId="0" borderId="1" xfId="1" quotePrefix="1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9" fontId="11" fillId="0" borderId="1" xfId="1" quotePrefix="1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4" applyNumberFormat="1" applyFont="1" applyFill="1" applyBorder="1" applyAlignment="1">
      <alignment horizontal="right" vertical="center"/>
    </xf>
    <xf numFmtId="167" fontId="3" fillId="0" borderId="1" xfId="4" applyNumberFormat="1" applyFont="1" applyFill="1" applyBorder="1" applyAlignment="1">
      <alignment horizontal="right" vertical="center"/>
    </xf>
    <xf numFmtId="0" fontId="12" fillId="0" borderId="1" xfId="10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67" fontId="3" fillId="0" borderId="0" xfId="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/>
    </xf>
    <xf numFmtId="0" fontId="15" fillId="0" borderId="0" xfId="0" applyFont="1" applyFill="1"/>
    <xf numFmtId="0" fontId="16" fillId="0" borderId="1" xfId="0" applyFont="1" applyFill="1" applyBorder="1"/>
    <xf numFmtId="164" fontId="16" fillId="0" borderId="1" xfId="1" applyNumberFormat="1" applyFont="1" applyFill="1" applyBorder="1"/>
    <xf numFmtId="164" fontId="11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167" fontId="14" fillId="0" borderId="1" xfId="1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3" fontId="13" fillId="0" borderId="1" xfId="1" applyNumberFormat="1" applyFont="1" applyFill="1" applyBorder="1" applyAlignment="1">
      <alignment horizontal="right" vertical="center"/>
    </xf>
    <xf numFmtId="43" fontId="7" fillId="0" borderId="0" xfId="0" applyNumberFormat="1" applyFont="1" applyFill="1"/>
    <xf numFmtId="0" fontId="14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justify" vertical="center" wrapText="1"/>
    </xf>
    <xf numFmtId="0" fontId="15" fillId="0" borderId="1" xfId="5" quotePrefix="1" applyFont="1" applyFill="1" applyBorder="1" applyAlignment="1">
      <alignment horizontal="center" vertical="center"/>
    </xf>
    <xf numFmtId="0" fontId="15" fillId="0" borderId="1" xfId="6" quotePrefix="1" applyFont="1" applyFill="1" applyBorder="1" applyAlignment="1">
      <alignment horizontal="justify" vertical="center"/>
    </xf>
    <xf numFmtId="0" fontId="14" fillId="0" borderId="1" xfId="3" quotePrefix="1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justify" vertical="center" wrapText="1"/>
    </xf>
    <xf numFmtId="0" fontId="14" fillId="0" borderId="1" xfId="7" applyFont="1" applyFill="1" applyBorder="1" applyAlignment="1">
      <alignment horizontal="center" vertical="center"/>
    </xf>
    <xf numFmtId="49" fontId="14" fillId="0" borderId="1" xfId="7" applyNumberFormat="1" applyFont="1" applyFill="1" applyBorder="1" applyAlignment="1">
      <alignment horizontal="justify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justify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justify" vertical="center" wrapText="1"/>
    </xf>
    <xf numFmtId="0" fontId="18" fillId="0" borderId="1" xfId="8" quotePrefix="1" applyFont="1" applyFill="1" applyBorder="1" applyAlignment="1">
      <alignment horizontal="center" vertical="center" wrapText="1"/>
    </xf>
    <xf numFmtId="0" fontId="18" fillId="0" borderId="1" xfId="8" quotePrefix="1" applyFont="1" applyFill="1" applyBorder="1" applyAlignment="1">
      <alignment horizontal="justify" vertical="center" wrapText="1"/>
    </xf>
    <xf numFmtId="0" fontId="14" fillId="0" borderId="1" xfId="3" applyFont="1" applyFill="1" applyBorder="1" applyAlignment="1">
      <alignment horizontal="center" vertical="center"/>
    </xf>
    <xf numFmtId="0" fontId="15" fillId="0" borderId="1" xfId="6" quotePrefix="1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4" fillId="0" borderId="1" xfId="9" applyFont="1" applyFill="1" applyBorder="1" applyAlignment="1">
      <alignment horizontal="justify" vertical="center" wrapText="1"/>
    </xf>
    <xf numFmtId="0" fontId="15" fillId="0" borderId="1" xfId="9" quotePrefix="1" applyFont="1" applyFill="1" applyBorder="1" applyAlignment="1">
      <alignment vertical="center" wrapText="1"/>
    </xf>
    <xf numFmtId="0" fontId="14" fillId="0" borderId="1" xfId="9" quotePrefix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4" fillId="0" borderId="1" xfId="10" applyFont="1" applyFill="1" applyBorder="1" applyAlignment="1">
      <alignment horizontal="left" vertical="center" wrapText="1"/>
    </xf>
    <xf numFmtId="49" fontId="15" fillId="0" borderId="1" xfId="7" quotePrefix="1" applyNumberFormat="1" applyFont="1" applyFill="1" applyBorder="1" applyAlignment="1">
      <alignment horizontal="left" vertical="center" wrapText="1"/>
    </xf>
    <xf numFmtId="49" fontId="18" fillId="0" borderId="1" xfId="7" quotePrefix="1" applyNumberFormat="1" applyFont="1" applyFill="1" applyBorder="1" applyAlignment="1">
      <alignment horizontal="left" vertical="center" wrapText="1"/>
    </xf>
    <xf numFmtId="49" fontId="15" fillId="0" borderId="1" xfId="7" applyNumberFormat="1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horizontal="left" vertical="center" wrapText="1"/>
    </xf>
    <xf numFmtId="166" fontId="12" fillId="0" borderId="1" xfId="3" applyNumberFormat="1" applyFont="1" applyFill="1" applyBorder="1" applyAlignment="1">
      <alignment vertical="center"/>
    </xf>
    <xf numFmtId="0" fontId="11" fillId="0" borderId="1" xfId="0" applyFont="1" applyFill="1" applyBorder="1"/>
    <xf numFmtId="0" fontId="3" fillId="0" borderId="1" xfId="0" applyFont="1" applyFill="1" applyBorder="1"/>
    <xf numFmtId="165" fontId="3" fillId="0" borderId="1" xfId="1" applyNumberFormat="1" applyFont="1" applyFill="1" applyBorder="1"/>
    <xf numFmtId="165" fontId="11" fillId="0" borderId="1" xfId="1" applyNumberFormat="1" applyFont="1" applyFill="1" applyBorder="1"/>
    <xf numFmtId="164" fontId="12" fillId="0" borderId="1" xfId="1" applyNumberFormat="1" applyFont="1" applyFill="1" applyBorder="1"/>
    <xf numFmtId="164" fontId="11" fillId="0" borderId="1" xfId="1" applyNumberFormat="1" applyFont="1" applyFill="1" applyBorder="1"/>
    <xf numFmtId="43" fontId="11" fillId="0" borderId="1" xfId="1" applyFont="1" applyFill="1" applyBorder="1"/>
    <xf numFmtId="0" fontId="12" fillId="0" borderId="1" xfId="0" applyFont="1" applyFill="1" applyBorder="1"/>
    <xf numFmtId="0" fontId="13" fillId="0" borderId="1" xfId="0" applyFont="1" applyFill="1" applyBorder="1"/>
    <xf numFmtId="43" fontId="12" fillId="0" borderId="1" xfId="1" applyFont="1" applyFill="1" applyBorder="1"/>
    <xf numFmtId="166" fontId="11" fillId="0" borderId="1" xfId="3" applyNumberFormat="1" applyFont="1" applyFill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43" fontId="12" fillId="0" borderId="1" xfId="4" applyNumberFormat="1" applyFont="1" applyFill="1" applyBorder="1" applyAlignment="1">
      <alignment vertical="center"/>
    </xf>
    <xf numFmtId="166" fontId="10" fillId="0" borderId="0" xfId="0" applyNumberFormat="1" applyFont="1" applyFill="1"/>
    <xf numFmtId="43" fontId="11" fillId="0" borderId="1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13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43" fontId="3" fillId="0" borderId="1" xfId="1" applyFont="1" applyFill="1" applyBorder="1"/>
    <xf numFmtId="164" fontId="12" fillId="2" borderId="1" xfId="4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43" fontId="12" fillId="2" borderId="1" xfId="1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right" vertical="center" wrapText="1"/>
    </xf>
    <xf numFmtId="165" fontId="11" fillId="2" borderId="1" xfId="4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7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4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3" fontId="12" fillId="2" borderId="1" xfId="1" applyNumberFormat="1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right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43" fontId="13" fillId="2" borderId="1" xfId="1" applyFont="1" applyFill="1" applyBorder="1" applyAlignment="1">
      <alignment horizontal="right" vertical="center"/>
    </xf>
    <xf numFmtId="43" fontId="13" fillId="2" borderId="1" xfId="1" applyNumberFormat="1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right" vertical="center"/>
    </xf>
  </cellXfs>
  <cellStyles count="12">
    <cellStyle name="Comma" xfId="1" builtinId="3"/>
    <cellStyle name="Comma 2" xfId="4"/>
    <cellStyle name="Normal" xfId="0" builtinId="0"/>
    <cellStyle name="Normal 2 3" xfId="8"/>
    <cellStyle name="Normal 3" xfId="11"/>
    <cellStyle name="Normal 3_17 bieu (hung cap nhap)" xfId="3"/>
    <cellStyle name="Normal_17 bieu (hung cap nhap)" xfId="5"/>
    <cellStyle name="Normal_bieu mau 2012 (cap nhap)" xfId="7"/>
    <cellStyle name="Normal_bieu mau KH2008" xfId="6"/>
    <cellStyle name="Normal_Bieu XDKH 2010- Dia phuong (hung)" xfId="9"/>
    <cellStyle name="Normal_Sheet2" xfId="2"/>
    <cellStyle name="Normal_Sheet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tabSelected="1" topLeftCell="A16" zoomScaleNormal="100" workbookViewId="0">
      <selection activeCell="B32" sqref="B32"/>
    </sheetView>
  </sheetViews>
  <sheetFormatPr defaultRowHeight="15.75" x14ac:dyDescent="0.25"/>
  <cols>
    <col min="1" max="1" width="5" style="123" customWidth="1"/>
    <col min="2" max="2" width="32.625" style="124" customWidth="1"/>
    <col min="3" max="3" width="10.625" style="123" customWidth="1"/>
    <col min="4" max="4" width="10.375" style="127" customWidth="1"/>
    <col min="5" max="5" width="10.125" style="1" customWidth="1"/>
    <col min="6" max="6" width="9.125" style="1" customWidth="1"/>
    <col min="7" max="7" width="11.25" style="1" customWidth="1"/>
    <col min="8" max="8" width="11.5" style="1" customWidth="1"/>
    <col min="9" max="9" width="9.875" style="1" customWidth="1"/>
    <col min="10" max="10" width="9.25" style="1" bestFit="1" customWidth="1"/>
    <col min="11" max="11" width="11.5" style="1" customWidth="1"/>
    <col min="12" max="12" width="9.25" style="1" bestFit="1" customWidth="1"/>
    <col min="13" max="13" width="10.5" style="1" customWidth="1"/>
    <col min="14" max="14" width="10.875" style="1" bestFit="1" customWidth="1"/>
    <col min="15" max="256" width="9" style="1"/>
    <col min="257" max="257" width="5" style="1" customWidth="1"/>
    <col min="258" max="258" width="44.625" style="1" customWidth="1"/>
    <col min="259" max="259" width="17.75" style="1" customWidth="1"/>
    <col min="260" max="262" width="17.25" style="1" customWidth="1"/>
    <col min="263" max="512" width="9" style="1"/>
    <col min="513" max="513" width="5" style="1" customWidth="1"/>
    <col min="514" max="514" width="44.625" style="1" customWidth="1"/>
    <col min="515" max="515" width="17.75" style="1" customWidth="1"/>
    <col min="516" max="518" width="17.25" style="1" customWidth="1"/>
    <col min="519" max="768" width="9" style="1"/>
    <col min="769" max="769" width="5" style="1" customWidth="1"/>
    <col min="770" max="770" width="44.625" style="1" customWidth="1"/>
    <col min="771" max="771" width="17.75" style="1" customWidth="1"/>
    <col min="772" max="774" width="17.25" style="1" customWidth="1"/>
    <col min="775" max="1024" width="9" style="1"/>
    <col min="1025" max="1025" width="5" style="1" customWidth="1"/>
    <col min="1026" max="1026" width="44.625" style="1" customWidth="1"/>
    <col min="1027" max="1027" width="17.75" style="1" customWidth="1"/>
    <col min="1028" max="1030" width="17.25" style="1" customWidth="1"/>
    <col min="1031" max="1280" width="9" style="1"/>
    <col min="1281" max="1281" width="5" style="1" customWidth="1"/>
    <col min="1282" max="1282" width="44.625" style="1" customWidth="1"/>
    <col min="1283" max="1283" width="17.75" style="1" customWidth="1"/>
    <col min="1284" max="1286" width="17.25" style="1" customWidth="1"/>
    <col min="1287" max="1536" width="9" style="1"/>
    <col min="1537" max="1537" width="5" style="1" customWidth="1"/>
    <col min="1538" max="1538" width="44.625" style="1" customWidth="1"/>
    <col min="1539" max="1539" width="17.75" style="1" customWidth="1"/>
    <col min="1540" max="1542" width="17.25" style="1" customWidth="1"/>
    <col min="1543" max="1792" width="9" style="1"/>
    <col min="1793" max="1793" width="5" style="1" customWidth="1"/>
    <col min="1794" max="1794" width="44.625" style="1" customWidth="1"/>
    <col min="1795" max="1795" width="17.75" style="1" customWidth="1"/>
    <col min="1796" max="1798" width="17.25" style="1" customWidth="1"/>
    <col min="1799" max="2048" width="9" style="1"/>
    <col min="2049" max="2049" width="5" style="1" customWidth="1"/>
    <col min="2050" max="2050" width="44.625" style="1" customWidth="1"/>
    <col min="2051" max="2051" width="17.75" style="1" customWidth="1"/>
    <col min="2052" max="2054" width="17.25" style="1" customWidth="1"/>
    <col min="2055" max="2304" width="9" style="1"/>
    <col min="2305" max="2305" width="5" style="1" customWidth="1"/>
    <col min="2306" max="2306" width="44.625" style="1" customWidth="1"/>
    <col min="2307" max="2307" width="17.75" style="1" customWidth="1"/>
    <col min="2308" max="2310" width="17.25" style="1" customWidth="1"/>
    <col min="2311" max="2560" width="9" style="1"/>
    <col min="2561" max="2561" width="5" style="1" customWidth="1"/>
    <col min="2562" max="2562" width="44.625" style="1" customWidth="1"/>
    <col min="2563" max="2563" width="17.75" style="1" customWidth="1"/>
    <col min="2564" max="2566" width="17.25" style="1" customWidth="1"/>
    <col min="2567" max="2816" width="9" style="1"/>
    <col min="2817" max="2817" width="5" style="1" customWidth="1"/>
    <col min="2818" max="2818" width="44.625" style="1" customWidth="1"/>
    <col min="2819" max="2819" width="17.75" style="1" customWidth="1"/>
    <col min="2820" max="2822" width="17.25" style="1" customWidth="1"/>
    <col min="2823" max="3072" width="9" style="1"/>
    <col min="3073" max="3073" width="5" style="1" customWidth="1"/>
    <col min="3074" max="3074" width="44.625" style="1" customWidth="1"/>
    <col min="3075" max="3075" width="17.75" style="1" customWidth="1"/>
    <col min="3076" max="3078" width="17.25" style="1" customWidth="1"/>
    <col min="3079" max="3328" width="9" style="1"/>
    <col min="3329" max="3329" width="5" style="1" customWidth="1"/>
    <col min="3330" max="3330" width="44.625" style="1" customWidth="1"/>
    <col min="3331" max="3331" width="17.75" style="1" customWidth="1"/>
    <col min="3332" max="3334" width="17.25" style="1" customWidth="1"/>
    <col min="3335" max="3584" width="9" style="1"/>
    <col min="3585" max="3585" width="5" style="1" customWidth="1"/>
    <col min="3586" max="3586" width="44.625" style="1" customWidth="1"/>
    <col min="3587" max="3587" width="17.75" style="1" customWidth="1"/>
    <col min="3588" max="3590" width="17.25" style="1" customWidth="1"/>
    <col min="3591" max="3840" width="9" style="1"/>
    <col min="3841" max="3841" width="5" style="1" customWidth="1"/>
    <col min="3842" max="3842" width="44.625" style="1" customWidth="1"/>
    <col min="3843" max="3843" width="17.75" style="1" customWidth="1"/>
    <col min="3844" max="3846" width="17.25" style="1" customWidth="1"/>
    <col min="3847" max="4096" width="9" style="1"/>
    <col min="4097" max="4097" width="5" style="1" customWidth="1"/>
    <col min="4098" max="4098" width="44.625" style="1" customWidth="1"/>
    <col min="4099" max="4099" width="17.75" style="1" customWidth="1"/>
    <col min="4100" max="4102" width="17.25" style="1" customWidth="1"/>
    <col min="4103" max="4352" width="9" style="1"/>
    <col min="4353" max="4353" width="5" style="1" customWidth="1"/>
    <col min="4354" max="4354" width="44.625" style="1" customWidth="1"/>
    <col min="4355" max="4355" width="17.75" style="1" customWidth="1"/>
    <col min="4356" max="4358" width="17.25" style="1" customWidth="1"/>
    <col min="4359" max="4608" width="9" style="1"/>
    <col min="4609" max="4609" width="5" style="1" customWidth="1"/>
    <col min="4610" max="4610" width="44.625" style="1" customWidth="1"/>
    <col min="4611" max="4611" width="17.75" style="1" customWidth="1"/>
    <col min="4612" max="4614" width="17.25" style="1" customWidth="1"/>
    <col min="4615" max="4864" width="9" style="1"/>
    <col min="4865" max="4865" width="5" style="1" customWidth="1"/>
    <col min="4866" max="4866" width="44.625" style="1" customWidth="1"/>
    <col min="4867" max="4867" width="17.75" style="1" customWidth="1"/>
    <col min="4868" max="4870" width="17.25" style="1" customWidth="1"/>
    <col min="4871" max="5120" width="9" style="1"/>
    <col min="5121" max="5121" width="5" style="1" customWidth="1"/>
    <col min="5122" max="5122" width="44.625" style="1" customWidth="1"/>
    <col min="5123" max="5123" width="17.75" style="1" customWidth="1"/>
    <col min="5124" max="5126" width="17.25" style="1" customWidth="1"/>
    <col min="5127" max="5376" width="9" style="1"/>
    <col min="5377" max="5377" width="5" style="1" customWidth="1"/>
    <col min="5378" max="5378" width="44.625" style="1" customWidth="1"/>
    <col min="5379" max="5379" width="17.75" style="1" customWidth="1"/>
    <col min="5380" max="5382" width="17.25" style="1" customWidth="1"/>
    <col min="5383" max="5632" width="9" style="1"/>
    <col min="5633" max="5633" width="5" style="1" customWidth="1"/>
    <col min="5634" max="5634" width="44.625" style="1" customWidth="1"/>
    <col min="5635" max="5635" width="17.75" style="1" customWidth="1"/>
    <col min="5636" max="5638" width="17.25" style="1" customWidth="1"/>
    <col min="5639" max="5888" width="9" style="1"/>
    <col min="5889" max="5889" width="5" style="1" customWidth="1"/>
    <col min="5890" max="5890" width="44.625" style="1" customWidth="1"/>
    <col min="5891" max="5891" width="17.75" style="1" customWidth="1"/>
    <col min="5892" max="5894" width="17.25" style="1" customWidth="1"/>
    <col min="5895" max="6144" width="9" style="1"/>
    <col min="6145" max="6145" width="5" style="1" customWidth="1"/>
    <col min="6146" max="6146" width="44.625" style="1" customWidth="1"/>
    <col min="6147" max="6147" width="17.75" style="1" customWidth="1"/>
    <col min="6148" max="6150" width="17.25" style="1" customWidth="1"/>
    <col min="6151" max="6400" width="9" style="1"/>
    <col min="6401" max="6401" width="5" style="1" customWidth="1"/>
    <col min="6402" max="6402" width="44.625" style="1" customWidth="1"/>
    <col min="6403" max="6403" width="17.75" style="1" customWidth="1"/>
    <col min="6404" max="6406" width="17.25" style="1" customWidth="1"/>
    <col min="6407" max="6656" width="9" style="1"/>
    <col min="6657" max="6657" width="5" style="1" customWidth="1"/>
    <col min="6658" max="6658" width="44.625" style="1" customWidth="1"/>
    <col min="6659" max="6659" width="17.75" style="1" customWidth="1"/>
    <col min="6660" max="6662" width="17.25" style="1" customWidth="1"/>
    <col min="6663" max="6912" width="9" style="1"/>
    <col min="6913" max="6913" width="5" style="1" customWidth="1"/>
    <col min="6914" max="6914" width="44.625" style="1" customWidth="1"/>
    <col min="6915" max="6915" width="17.75" style="1" customWidth="1"/>
    <col min="6916" max="6918" width="17.25" style="1" customWidth="1"/>
    <col min="6919" max="7168" width="9" style="1"/>
    <col min="7169" max="7169" width="5" style="1" customWidth="1"/>
    <col min="7170" max="7170" width="44.625" style="1" customWidth="1"/>
    <col min="7171" max="7171" width="17.75" style="1" customWidth="1"/>
    <col min="7172" max="7174" width="17.25" style="1" customWidth="1"/>
    <col min="7175" max="7424" width="9" style="1"/>
    <col min="7425" max="7425" width="5" style="1" customWidth="1"/>
    <col min="7426" max="7426" width="44.625" style="1" customWidth="1"/>
    <col min="7427" max="7427" width="17.75" style="1" customWidth="1"/>
    <col min="7428" max="7430" width="17.25" style="1" customWidth="1"/>
    <col min="7431" max="7680" width="9" style="1"/>
    <col min="7681" max="7681" width="5" style="1" customWidth="1"/>
    <col min="7682" max="7682" width="44.625" style="1" customWidth="1"/>
    <col min="7683" max="7683" width="17.75" style="1" customWidth="1"/>
    <col min="7684" max="7686" width="17.25" style="1" customWidth="1"/>
    <col min="7687" max="7936" width="9" style="1"/>
    <col min="7937" max="7937" width="5" style="1" customWidth="1"/>
    <col min="7938" max="7938" width="44.625" style="1" customWidth="1"/>
    <col min="7939" max="7939" width="17.75" style="1" customWidth="1"/>
    <col min="7940" max="7942" width="17.25" style="1" customWidth="1"/>
    <col min="7943" max="8192" width="9" style="1"/>
    <col min="8193" max="8193" width="5" style="1" customWidth="1"/>
    <col min="8194" max="8194" width="44.625" style="1" customWidth="1"/>
    <col min="8195" max="8195" width="17.75" style="1" customWidth="1"/>
    <col min="8196" max="8198" width="17.25" style="1" customWidth="1"/>
    <col min="8199" max="8448" width="9" style="1"/>
    <col min="8449" max="8449" width="5" style="1" customWidth="1"/>
    <col min="8450" max="8450" width="44.625" style="1" customWidth="1"/>
    <col min="8451" max="8451" width="17.75" style="1" customWidth="1"/>
    <col min="8452" max="8454" width="17.25" style="1" customWidth="1"/>
    <col min="8455" max="8704" width="9" style="1"/>
    <col min="8705" max="8705" width="5" style="1" customWidth="1"/>
    <col min="8706" max="8706" width="44.625" style="1" customWidth="1"/>
    <col min="8707" max="8707" width="17.75" style="1" customWidth="1"/>
    <col min="8708" max="8710" width="17.25" style="1" customWidth="1"/>
    <col min="8711" max="8960" width="9" style="1"/>
    <col min="8961" max="8961" width="5" style="1" customWidth="1"/>
    <col min="8962" max="8962" width="44.625" style="1" customWidth="1"/>
    <col min="8963" max="8963" width="17.75" style="1" customWidth="1"/>
    <col min="8964" max="8966" width="17.25" style="1" customWidth="1"/>
    <col min="8967" max="9216" width="9" style="1"/>
    <col min="9217" max="9217" width="5" style="1" customWidth="1"/>
    <col min="9218" max="9218" width="44.625" style="1" customWidth="1"/>
    <col min="9219" max="9219" width="17.75" style="1" customWidth="1"/>
    <col min="9220" max="9222" width="17.25" style="1" customWidth="1"/>
    <col min="9223" max="9472" width="9" style="1"/>
    <col min="9473" max="9473" width="5" style="1" customWidth="1"/>
    <col min="9474" max="9474" width="44.625" style="1" customWidth="1"/>
    <col min="9475" max="9475" width="17.75" style="1" customWidth="1"/>
    <col min="9476" max="9478" width="17.25" style="1" customWidth="1"/>
    <col min="9479" max="9728" width="9" style="1"/>
    <col min="9729" max="9729" width="5" style="1" customWidth="1"/>
    <col min="9730" max="9730" width="44.625" style="1" customWidth="1"/>
    <col min="9731" max="9731" width="17.75" style="1" customWidth="1"/>
    <col min="9732" max="9734" width="17.25" style="1" customWidth="1"/>
    <col min="9735" max="9984" width="9" style="1"/>
    <col min="9985" max="9985" width="5" style="1" customWidth="1"/>
    <col min="9986" max="9986" width="44.625" style="1" customWidth="1"/>
    <col min="9987" max="9987" width="17.75" style="1" customWidth="1"/>
    <col min="9988" max="9990" width="17.25" style="1" customWidth="1"/>
    <col min="9991" max="10240" width="9" style="1"/>
    <col min="10241" max="10241" width="5" style="1" customWidth="1"/>
    <col min="10242" max="10242" width="44.625" style="1" customWidth="1"/>
    <col min="10243" max="10243" width="17.75" style="1" customWidth="1"/>
    <col min="10244" max="10246" width="17.25" style="1" customWidth="1"/>
    <col min="10247" max="10496" width="9" style="1"/>
    <col min="10497" max="10497" width="5" style="1" customWidth="1"/>
    <col min="10498" max="10498" width="44.625" style="1" customWidth="1"/>
    <col min="10499" max="10499" width="17.75" style="1" customWidth="1"/>
    <col min="10500" max="10502" width="17.25" style="1" customWidth="1"/>
    <col min="10503" max="10752" width="9" style="1"/>
    <col min="10753" max="10753" width="5" style="1" customWidth="1"/>
    <col min="10754" max="10754" width="44.625" style="1" customWidth="1"/>
    <col min="10755" max="10755" width="17.75" style="1" customWidth="1"/>
    <col min="10756" max="10758" width="17.25" style="1" customWidth="1"/>
    <col min="10759" max="11008" width="9" style="1"/>
    <col min="11009" max="11009" width="5" style="1" customWidth="1"/>
    <col min="11010" max="11010" width="44.625" style="1" customWidth="1"/>
    <col min="11011" max="11011" width="17.75" style="1" customWidth="1"/>
    <col min="11012" max="11014" width="17.25" style="1" customWidth="1"/>
    <col min="11015" max="11264" width="9" style="1"/>
    <col min="11265" max="11265" width="5" style="1" customWidth="1"/>
    <col min="11266" max="11266" width="44.625" style="1" customWidth="1"/>
    <col min="11267" max="11267" width="17.75" style="1" customWidth="1"/>
    <col min="11268" max="11270" width="17.25" style="1" customWidth="1"/>
    <col min="11271" max="11520" width="9" style="1"/>
    <col min="11521" max="11521" width="5" style="1" customWidth="1"/>
    <col min="11522" max="11522" width="44.625" style="1" customWidth="1"/>
    <col min="11523" max="11523" width="17.75" style="1" customWidth="1"/>
    <col min="11524" max="11526" width="17.25" style="1" customWidth="1"/>
    <col min="11527" max="11776" width="9" style="1"/>
    <col min="11777" max="11777" width="5" style="1" customWidth="1"/>
    <col min="11778" max="11778" width="44.625" style="1" customWidth="1"/>
    <col min="11779" max="11779" width="17.75" style="1" customWidth="1"/>
    <col min="11780" max="11782" width="17.25" style="1" customWidth="1"/>
    <col min="11783" max="12032" width="9" style="1"/>
    <col min="12033" max="12033" width="5" style="1" customWidth="1"/>
    <col min="12034" max="12034" width="44.625" style="1" customWidth="1"/>
    <col min="12035" max="12035" width="17.75" style="1" customWidth="1"/>
    <col min="12036" max="12038" width="17.25" style="1" customWidth="1"/>
    <col min="12039" max="12288" width="9" style="1"/>
    <col min="12289" max="12289" width="5" style="1" customWidth="1"/>
    <col min="12290" max="12290" width="44.625" style="1" customWidth="1"/>
    <col min="12291" max="12291" width="17.75" style="1" customWidth="1"/>
    <col min="12292" max="12294" width="17.25" style="1" customWidth="1"/>
    <col min="12295" max="12544" width="9" style="1"/>
    <col min="12545" max="12545" width="5" style="1" customWidth="1"/>
    <col min="12546" max="12546" width="44.625" style="1" customWidth="1"/>
    <col min="12547" max="12547" width="17.75" style="1" customWidth="1"/>
    <col min="12548" max="12550" width="17.25" style="1" customWidth="1"/>
    <col min="12551" max="12800" width="9" style="1"/>
    <col min="12801" max="12801" width="5" style="1" customWidth="1"/>
    <col min="12802" max="12802" width="44.625" style="1" customWidth="1"/>
    <col min="12803" max="12803" width="17.75" style="1" customWidth="1"/>
    <col min="12804" max="12806" width="17.25" style="1" customWidth="1"/>
    <col min="12807" max="13056" width="9" style="1"/>
    <col min="13057" max="13057" width="5" style="1" customWidth="1"/>
    <col min="13058" max="13058" width="44.625" style="1" customWidth="1"/>
    <col min="13059" max="13059" width="17.75" style="1" customWidth="1"/>
    <col min="13060" max="13062" width="17.25" style="1" customWidth="1"/>
    <col min="13063" max="13312" width="9" style="1"/>
    <col min="13313" max="13313" width="5" style="1" customWidth="1"/>
    <col min="13314" max="13314" width="44.625" style="1" customWidth="1"/>
    <col min="13315" max="13315" width="17.75" style="1" customWidth="1"/>
    <col min="13316" max="13318" width="17.25" style="1" customWidth="1"/>
    <col min="13319" max="13568" width="9" style="1"/>
    <col min="13569" max="13569" width="5" style="1" customWidth="1"/>
    <col min="13570" max="13570" width="44.625" style="1" customWidth="1"/>
    <col min="13571" max="13571" width="17.75" style="1" customWidth="1"/>
    <col min="13572" max="13574" width="17.25" style="1" customWidth="1"/>
    <col min="13575" max="13824" width="9" style="1"/>
    <col min="13825" max="13825" width="5" style="1" customWidth="1"/>
    <col min="13826" max="13826" width="44.625" style="1" customWidth="1"/>
    <col min="13827" max="13827" width="17.75" style="1" customWidth="1"/>
    <col min="13828" max="13830" width="17.25" style="1" customWidth="1"/>
    <col min="13831" max="14080" width="9" style="1"/>
    <col min="14081" max="14081" width="5" style="1" customWidth="1"/>
    <col min="14082" max="14082" width="44.625" style="1" customWidth="1"/>
    <col min="14083" max="14083" width="17.75" style="1" customWidth="1"/>
    <col min="14084" max="14086" width="17.25" style="1" customWidth="1"/>
    <col min="14087" max="14336" width="9" style="1"/>
    <col min="14337" max="14337" width="5" style="1" customWidth="1"/>
    <col min="14338" max="14338" width="44.625" style="1" customWidth="1"/>
    <col min="14339" max="14339" width="17.75" style="1" customWidth="1"/>
    <col min="14340" max="14342" width="17.25" style="1" customWidth="1"/>
    <col min="14343" max="14592" width="9" style="1"/>
    <col min="14593" max="14593" width="5" style="1" customWidth="1"/>
    <col min="14594" max="14594" width="44.625" style="1" customWidth="1"/>
    <col min="14595" max="14595" width="17.75" style="1" customWidth="1"/>
    <col min="14596" max="14598" width="17.25" style="1" customWidth="1"/>
    <col min="14599" max="14848" width="9" style="1"/>
    <col min="14849" max="14849" width="5" style="1" customWidth="1"/>
    <col min="14850" max="14850" width="44.625" style="1" customWidth="1"/>
    <col min="14851" max="14851" width="17.75" style="1" customWidth="1"/>
    <col min="14852" max="14854" width="17.25" style="1" customWidth="1"/>
    <col min="14855" max="15104" width="9" style="1"/>
    <col min="15105" max="15105" width="5" style="1" customWidth="1"/>
    <col min="15106" max="15106" width="44.625" style="1" customWidth="1"/>
    <col min="15107" max="15107" width="17.75" style="1" customWidth="1"/>
    <col min="15108" max="15110" width="17.25" style="1" customWidth="1"/>
    <col min="15111" max="15360" width="9" style="1"/>
    <col min="15361" max="15361" width="5" style="1" customWidth="1"/>
    <col min="15362" max="15362" width="44.625" style="1" customWidth="1"/>
    <col min="15363" max="15363" width="17.75" style="1" customWidth="1"/>
    <col min="15364" max="15366" width="17.25" style="1" customWidth="1"/>
    <col min="15367" max="15616" width="9" style="1"/>
    <col min="15617" max="15617" width="5" style="1" customWidth="1"/>
    <col min="15618" max="15618" width="44.625" style="1" customWidth="1"/>
    <col min="15619" max="15619" width="17.75" style="1" customWidth="1"/>
    <col min="15620" max="15622" width="17.25" style="1" customWidth="1"/>
    <col min="15623" max="15872" width="9" style="1"/>
    <col min="15873" max="15873" width="5" style="1" customWidth="1"/>
    <col min="15874" max="15874" width="44.625" style="1" customWidth="1"/>
    <col min="15875" max="15875" width="17.75" style="1" customWidth="1"/>
    <col min="15876" max="15878" width="17.25" style="1" customWidth="1"/>
    <col min="15879" max="16128" width="9" style="1"/>
    <col min="16129" max="16129" width="5" style="1" customWidth="1"/>
    <col min="16130" max="16130" width="44.625" style="1" customWidth="1"/>
    <col min="16131" max="16131" width="17.75" style="1" customWidth="1"/>
    <col min="16132" max="16134" width="17.25" style="1" customWidth="1"/>
    <col min="16135" max="16384" width="9" style="1"/>
  </cols>
  <sheetData>
    <row r="1" spans="1:13" ht="22.5" customHeight="1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x14ac:dyDescent="0.25">
      <c r="A2" s="224" t="s">
        <v>269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x14ac:dyDescent="0.25">
      <c r="A3" s="225" t="s">
        <v>322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5" spans="1:13" s="128" customFormat="1" ht="15" x14ac:dyDescent="0.25">
      <c r="A5" s="228" t="s">
        <v>1</v>
      </c>
      <c r="B5" s="228" t="s">
        <v>2</v>
      </c>
      <c r="C5" s="229" t="s">
        <v>3</v>
      </c>
      <c r="D5" s="226" t="s">
        <v>270</v>
      </c>
      <c r="E5" s="226" t="s">
        <v>278</v>
      </c>
      <c r="F5" s="226"/>
      <c r="G5" s="226"/>
      <c r="H5" s="226"/>
      <c r="I5" s="227" t="s">
        <v>279</v>
      </c>
      <c r="J5" s="227"/>
      <c r="K5" s="227"/>
      <c r="L5" s="227"/>
      <c r="M5" s="222" t="s">
        <v>277</v>
      </c>
    </row>
    <row r="6" spans="1:13" s="128" customFormat="1" ht="42.75" x14ac:dyDescent="0.25">
      <c r="A6" s="228"/>
      <c r="B6" s="228"/>
      <c r="C6" s="229"/>
      <c r="D6" s="226"/>
      <c r="E6" s="226" t="s">
        <v>4</v>
      </c>
      <c r="F6" s="226"/>
      <c r="G6" s="222" t="s">
        <v>273</v>
      </c>
      <c r="H6" s="222" t="s">
        <v>280</v>
      </c>
      <c r="I6" s="132" t="s">
        <v>273</v>
      </c>
      <c r="J6" s="222" t="s">
        <v>274</v>
      </c>
      <c r="K6" s="222"/>
      <c r="L6" s="222"/>
      <c r="M6" s="222"/>
    </row>
    <row r="7" spans="1:13" s="128" customFormat="1" ht="42.75" x14ac:dyDescent="0.25">
      <c r="A7" s="228"/>
      <c r="B7" s="228"/>
      <c r="C7" s="229"/>
      <c r="D7" s="226"/>
      <c r="E7" s="133" t="s">
        <v>271</v>
      </c>
      <c r="F7" s="132" t="s">
        <v>272</v>
      </c>
      <c r="G7" s="222"/>
      <c r="H7" s="222"/>
      <c r="I7" s="132" t="s">
        <v>4</v>
      </c>
      <c r="J7" s="132" t="s">
        <v>275</v>
      </c>
      <c r="K7" s="132" t="s">
        <v>276</v>
      </c>
      <c r="L7" s="132" t="s">
        <v>290</v>
      </c>
      <c r="M7" s="222"/>
    </row>
    <row r="8" spans="1:13" x14ac:dyDescent="0.25">
      <c r="A8" s="3"/>
      <c r="B8" s="3"/>
      <c r="C8" s="4"/>
      <c r="D8" s="5">
        <v>1</v>
      </c>
      <c r="E8" s="6">
        <v>2</v>
      </c>
      <c r="F8" s="6">
        <v>3</v>
      </c>
      <c r="G8" s="6">
        <v>4</v>
      </c>
      <c r="H8" s="6">
        <v>5</v>
      </c>
      <c r="I8" s="6" t="s">
        <v>291</v>
      </c>
      <c r="J8" s="6" t="s">
        <v>292</v>
      </c>
      <c r="K8" s="6" t="s">
        <v>293</v>
      </c>
      <c r="L8" s="6" t="s">
        <v>294</v>
      </c>
      <c r="M8" s="2"/>
    </row>
    <row r="9" spans="1:13" s="8" customFormat="1" x14ac:dyDescent="0.25">
      <c r="A9" s="137" t="s">
        <v>5</v>
      </c>
      <c r="B9" s="138" t="s">
        <v>6</v>
      </c>
      <c r="C9" s="7"/>
      <c r="D9" s="5"/>
      <c r="E9" s="6"/>
      <c r="F9" s="6"/>
      <c r="G9" s="6"/>
      <c r="H9" s="6"/>
      <c r="I9" s="6"/>
      <c r="J9" s="6"/>
      <c r="K9" s="6"/>
      <c r="L9" s="6"/>
      <c r="M9" s="6"/>
    </row>
    <row r="10" spans="1:13" s="14" customFormat="1" ht="28.5" x14ac:dyDescent="0.25">
      <c r="A10" s="134">
        <v>1</v>
      </c>
      <c r="B10" s="139" t="s">
        <v>7</v>
      </c>
      <c r="C10" s="2" t="s">
        <v>8</v>
      </c>
      <c r="D10" s="9">
        <v>5891</v>
      </c>
      <c r="E10" s="9">
        <v>6035</v>
      </c>
      <c r="F10" s="10"/>
      <c r="G10" s="12">
        <v>4259.55</v>
      </c>
      <c r="H10" s="12">
        <v>6067.5599999999995</v>
      </c>
      <c r="I10" s="12">
        <f>G10/E10*100</f>
        <v>70.580778790389402</v>
      </c>
      <c r="J10" s="12">
        <f>H10/D10*100</f>
        <v>102.99711424206414</v>
      </c>
      <c r="K10" s="13">
        <f>H10/E10*100</f>
        <v>100.53951946975972</v>
      </c>
      <c r="L10" s="10"/>
      <c r="M10" s="12">
        <v>6384.6809999999996</v>
      </c>
    </row>
    <row r="11" spans="1:13" s="8" customFormat="1" x14ac:dyDescent="0.25">
      <c r="A11" s="140"/>
      <c r="B11" s="141" t="s">
        <v>9</v>
      </c>
      <c r="C11" s="15" t="s">
        <v>8</v>
      </c>
      <c r="D11" s="16">
        <v>2382</v>
      </c>
      <c r="E11" s="16">
        <v>2373</v>
      </c>
      <c r="F11" s="17"/>
      <c r="G11" s="18">
        <v>1150</v>
      </c>
      <c r="H11" s="17">
        <v>2392</v>
      </c>
      <c r="I11" s="19">
        <f t="shared" ref="I11:I74" si="0">G11/E11*100</f>
        <v>48.461862621154658</v>
      </c>
      <c r="J11" s="19">
        <f t="shared" ref="J11:J75" si="1">H11/D11*100</f>
        <v>100.41981528127624</v>
      </c>
      <c r="K11" s="20">
        <f t="shared" ref="K11:K75" si="2">H11/E11*100</f>
        <v>100.80067425200167</v>
      </c>
      <c r="L11" s="17"/>
      <c r="M11" s="19">
        <v>2391.384</v>
      </c>
    </row>
    <row r="12" spans="1:13" s="8" customFormat="1" x14ac:dyDescent="0.25">
      <c r="A12" s="140"/>
      <c r="B12" s="141" t="s">
        <v>10</v>
      </c>
      <c r="C12" s="15" t="s">
        <v>8</v>
      </c>
      <c r="D12" s="16">
        <v>1918</v>
      </c>
      <c r="E12" s="16">
        <v>1965</v>
      </c>
      <c r="F12" s="17"/>
      <c r="G12" s="19">
        <v>1647.55</v>
      </c>
      <c r="H12" s="19">
        <v>1977.06</v>
      </c>
      <c r="I12" s="19">
        <f t="shared" si="0"/>
        <v>83.84478371501271</v>
      </c>
      <c r="J12" s="19">
        <f t="shared" si="1"/>
        <v>103.07924921793534</v>
      </c>
      <c r="K12" s="20">
        <f t="shared" si="2"/>
        <v>100.61374045801526</v>
      </c>
      <c r="L12" s="17"/>
      <c r="M12" s="19">
        <v>2123.2049999999999</v>
      </c>
    </row>
    <row r="13" spans="1:13" s="8" customFormat="1" x14ac:dyDescent="0.25">
      <c r="A13" s="140"/>
      <c r="B13" s="141" t="s">
        <v>11</v>
      </c>
      <c r="C13" s="15" t="s">
        <v>8</v>
      </c>
      <c r="D13" s="16">
        <v>1591</v>
      </c>
      <c r="E13" s="16">
        <v>1697</v>
      </c>
      <c r="F13" s="17"/>
      <c r="G13" s="18">
        <v>1462</v>
      </c>
      <c r="H13" s="73">
        <v>1698.5</v>
      </c>
      <c r="I13" s="19">
        <f t="shared" si="0"/>
        <v>86.152032999410721</v>
      </c>
      <c r="J13" s="19">
        <f t="shared" si="1"/>
        <v>106.75675675675676</v>
      </c>
      <c r="K13" s="20">
        <f t="shared" si="2"/>
        <v>100.08839127872717</v>
      </c>
      <c r="L13" s="17"/>
      <c r="M13" s="19">
        <v>1870.0919999999999</v>
      </c>
    </row>
    <row r="14" spans="1:13" s="14" customFormat="1" ht="28.5" x14ac:dyDescent="0.25">
      <c r="A14" s="134">
        <v>2</v>
      </c>
      <c r="B14" s="139" t="s">
        <v>12</v>
      </c>
      <c r="C14" s="2" t="s">
        <v>8</v>
      </c>
      <c r="D14" s="9">
        <v>6451</v>
      </c>
      <c r="E14" s="9">
        <v>6930</v>
      </c>
      <c r="F14" s="10"/>
      <c r="G14" s="11">
        <v>4935</v>
      </c>
      <c r="H14" s="11">
        <v>6957</v>
      </c>
      <c r="I14" s="12">
        <f t="shared" si="0"/>
        <v>71.212121212121218</v>
      </c>
      <c r="J14" s="12">
        <f t="shared" si="1"/>
        <v>107.8437451557898</v>
      </c>
      <c r="K14" s="13">
        <f t="shared" si="2"/>
        <v>100.38961038961038</v>
      </c>
      <c r="L14" s="10"/>
      <c r="M14" s="11">
        <v>7420</v>
      </c>
    </row>
    <row r="15" spans="1:13" s="8" customFormat="1" x14ac:dyDescent="0.25">
      <c r="A15" s="140"/>
      <c r="B15" s="141" t="s">
        <v>9</v>
      </c>
      <c r="C15" s="15" t="s">
        <v>8</v>
      </c>
      <c r="D15" s="16">
        <v>2420</v>
      </c>
      <c r="E15" s="16">
        <v>2576</v>
      </c>
      <c r="F15" s="17"/>
      <c r="G15" s="18">
        <v>1250</v>
      </c>
      <c r="H15" s="18">
        <v>2600</v>
      </c>
      <c r="I15" s="19">
        <f t="shared" si="0"/>
        <v>48.524844720496894</v>
      </c>
      <c r="J15" s="19">
        <f t="shared" si="1"/>
        <v>107.43801652892562</v>
      </c>
      <c r="K15" s="20">
        <f t="shared" si="2"/>
        <v>100.93167701863355</v>
      </c>
      <c r="L15" s="17"/>
      <c r="M15" s="18">
        <v>2693</v>
      </c>
    </row>
    <row r="16" spans="1:13" s="8" customFormat="1" x14ac:dyDescent="0.25">
      <c r="A16" s="140"/>
      <c r="B16" s="141" t="s">
        <v>10</v>
      </c>
      <c r="C16" s="15" t="s">
        <v>8</v>
      </c>
      <c r="D16" s="16">
        <v>2210</v>
      </c>
      <c r="E16" s="16">
        <v>2380</v>
      </c>
      <c r="F16" s="17"/>
      <c r="G16" s="18">
        <v>1985</v>
      </c>
      <c r="H16" s="18">
        <v>2382</v>
      </c>
      <c r="I16" s="19">
        <f t="shared" si="0"/>
        <v>83.403361344537814</v>
      </c>
      <c r="J16" s="19">
        <f t="shared" si="1"/>
        <v>107.78280542986425</v>
      </c>
      <c r="K16" s="20">
        <f t="shared" si="2"/>
        <v>100.08403361344537</v>
      </c>
      <c r="L16" s="17"/>
      <c r="M16" s="18">
        <v>2555</v>
      </c>
    </row>
    <row r="17" spans="1:13" s="8" customFormat="1" x14ac:dyDescent="0.25">
      <c r="A17" s="140"/>
      <c r="B17" s="141" t="s">
        <v>11</v>
      </c>
      <c r="C17" s="15" t="s">
        <v>8</v>
      </c>
      <c r="D17" s="16">
        <v>1821</v>
      </c>
      <c r="E17" s="16">
        <v>1974</v>
      </c>
      <c r="F17" s="17"/>
      <c r="G17" s="18">
        <v>1700</v>
      </c>
      <c r="H17" s="18">
        <v>1975</v>
      </c>
      <c r="I17" s="19">
        <f t="shared" si="0"/>
        <v>86.119554204660588</v>
      </c>
      <c r="J17" s="19">
        <f t="shared" si="1"/>
        <v>108.45689181768259</v>
      </c>
      <c r="K17" s="20">
        <f t="shared" si="2"/>
        <v>100.05065856129687</v>
      </c>
      <c r="L17" s="17"/>
      <c r="M17" s="18">
        <v>2172</v>
      </c>
    </row>
    <row r="18" spans="1:13" s="14" customFormat="1" ht="28.5" x14ac:dyDescent="0.25">
      <c r="A18" s="134">
        <v>3</v>
      </c>
      <c r="B18" s="139" t="s">
        <v>13</v>
      </c>
      <c r="C18" s="4"/>
      <c r="D18" s="10"/>
      <c r="E18" s="10"/>
      <c r="F18" s="10"/>
      <c r="G18" s="10"/>
      <c r="H18" s="10"/>
      <c r="I18" s="12"/>
      <c r="J18" s="12"/>
      <c r="K18" s="20"/>
      <c r="L18" s="10"/>
      <c r="M18" s="12"/>
    </row>
    <row r="19" spans="1:13" s="8" customFormat="1" x14ac:dyDescent="0.25">
      <c r="A19" s="140"/>
      <c r="B19" s="141" t="s">
        <v>9</v>
      </c>
      <c r="C19" s="15" t="s">
        <v>14</v>
      </c>
      <c r="D19" s="21">
        <v>37.513563788559914</v>
      </c>
      <c r="E19" s="17">
        <v>37.17</v>
      </c>
      <c r="F19" s="17"/>
      <c r="G19" s="21">
        <f>G15/$G$14*100</f>
        <v>25.329280648429588</v>
      </c>
      <c r="H19" s="21">
        <v>37.372430645393131</v>
      </c>
      <c r="I19" s="19">
        <f t="shared" si="0"/>
        <v>68.144419285524847</v>
      </c>
      <c r="J19" s="19">
        <f t="shared" si="1"/>
        <v>99.623781030343423</v>
      </c>
      <c r="K19" s="20">
        <f t="shared" si="2"/>
        <v>100.54460760127289</v>
      </c>
      <c r="L19" s="17"/>
      <c r="M19" s="19">
        <v>36.293800539083563</v>
      </c>
    </row>
    <row r="20" spans="1:13" s="8" customFormat="1" x14ac:dyDescent="0.25">
      <c r="A20" s="140"/>
      <c r="B20" s="141" t="s">
        <v>10</v>
      </c>
      <c r="C20" s="15" t="s">
        <v>14</v>
      </c>
      <c r="D20" s="21">
        <v>34.25825453418075</v>
      </c>
      <c r="E20" s="17">
        <v>34.340000000000003</v>
      </c>
      <c r="F20" s="17"/>
      <c r="G20" s="21">
        <f t="shared" ref="G20:G21" si="3">G16/$G$14*100</f>
        <v>40.222897669706178</v>
      </c>
      <c r="H20" s="21">
        <v>34.238896075894779</v>
      </c>
      <c r="I20" s="19">
        <f t="shared" si="0"/>
        <v>117.13132693566155</v>
      </c>
      <c r="J20" s="19">
        <f t="shared" si="1"/>
        <v>99.943492572668418</v>
      </c>
      <c r="K20" s="20">
        <f t="shared" si="2"/>
        <v>99.705579720136214</v>
      </c>
      <c r="L20" s="17"/>
      <c r="M20" s="19">
        <v>34.433962264150942</v>
      </c>
    </row>
    <row r="21" spans="1:13" s="8" customFormat="1" x14ac:dyDescent="0.25">
      <c r="A21" s="140"/>
      <c r="B21" s="141" t="s">
        <v>11</v>
      </c>
      <c r="C21" s="15" t="s">
        <v>14</v>
      </c>
      <c r="D21" s="21">
        <v>28.228181677259339</v>
      </c>
      <c r="E21" s="17">
        <v>28.49</v>
      </c>
      <c r="F21" s="17"/>
      <c r="G21" s="21">
        <f t="shared" si="3"/>
        <v>34.447821681864234</v>
      </c>
      <c r="H21" s="21">
        <v>28.388673278712083</v>
      </c>
      <c r="I21" s="19">
        <f t="shared" si="0"/>
        <v>120.91197501531848</v>
      </c>
      <c r="J21" s="19">
        <f t="shared" si="1"/>
        <v>100.56855097252699</v>
      </c>
      <c r="K21" s="20">
        <f t="shared" si="2"/>
        <v>99.644342852622273</v>
      </c>
      <c r="L21" s="17"/>
      <c r="M21" s="17">
        <v>29.28</v>
      </c>
    </row>
    <row r="22" spans="1:13" s="14" customFormat="1" x14ac:dyDescent="0.25">
      <c r="A22" s="134">
        <v>4</v>
      </c>
      <c r="B22" s="139" t="s">
        <v>15</v>
      </c>
      <c r="C22" s="4" t="s">
        <v>16</v>
      </c>
      <c r="D22" s="10">
        <v>49.62</v>
      </c>
      <c r="E22" s="10">
        <v>52.42</v>
      </c>
      <c r="F22" s="10"/>
      <c r="G22" s="10"/>
      <c r="H22" s="22">
        <v>52.44</v>
      </c>
      <c r="I22" s="10">
        <f t="shared" si="0"/>
        <v>0</v>
      </c>
      <c r="J22" s="12">
        <f t="shared" si="1"/>
        <v>105.68319226118501</v>
      </c>
      <c r="K22" s="13">
        <f t="shared" si="2"/>
        <v>100.03815337657383</v>
      </c>
      <c r="L22" s="10"/>
      <c r="M22" s="23">
        <v>55.8</v>
      </c>
    </row>
    <row r="23" spans="1:13" s="14" customFormat="1" ht="28.5" x14ac:dyDescent="0.25">
      <c r="A23" s="134">
        <v>5</v>
      </c>
      <c r="B23" s="139" t="s">
        <v>17</v>
      </c>
      <c r="C23" s="4" t="s">
        <v>16</v>
      </c>
      <c r="D23" s="24">
        <v>678592.4</v>
      </c>
      <c r="E23" s="9">
        <v>572067</v>
      </c>
      <c r="F23" s="10"/>
      <c r="G23" s="12">
        <v>625716.26</v>
      </c>
      <c r="H23" s="51">
        <v>732347.29</v>
      </c>
      <c r="I23" s="12">
        <f t="shared" si="0"/>
        <v>109.37814276999023</v>
      </c>
      <c r="J23" s="12">
        <f t="shared" si="1"/>
        <v>107.92152844623666</v>
      </c>
      <c r="K23" s="13">
        <f t="shared" si="2"/>
        <v>128.01774792113511</v>
      </c>
      <c r="L23" s="10"/>
      <c r="M23" s="231"/>
    </row>
    <row r="24" spans="1:13" s="32" customFormat="1" ht="30" x14ac:dyDescent="0.25">
      <c r="A24" s="232"/>
      <c r="B24" s="233" t="s">
        <v>323</v>
      </c>
      <c r="C24" s="234" t="s">
        <v>16</v>
      </c>
      <c r="D24" s="235">
        <v>128162.68298500001</v>
      </c>
      <c r="E24" s="236">
        <v>98996</v>
      </c>
      <c r="F24" s="240">
        <v>93046</v>
      </c>
      <c r="G24" s="238">
        <v>56539.991878000001</v>
      </c>
      <c r="H24" s="239">
        <v>78412.732771737923</v>
      </c>
      <c r="I24" s="12">
        <f>G24/E24*100</f>
        <v>57.113410519616956</v>
      </c>
      <c r="J24" s="12">
        <f>H24/D24*100</f>
        <v>61.182187314941942</v>
      </c>
      <c r="K24" s="13">
        <f>H24/E24*100</f>
        <v>79.207980899973663</v>
      </c>
      <c r="L24" s="237"/>
      <c r="M24" s="240">
        <v>90580</v>
      </c>
    </row>
    <row r="25" spans="1:13" s="32" customFormat="1" ht="45" x14ac:dyDescent="0.25">
      <c r="A25" s="142"/>
      <c r="B25" s="143" t="s">
        <v>307</v>
      </c>
      <c r="C25" s="25" t="s">
        <v>16</v>
      </c>
      <c r="D25" s="26">
        <v>63945</v>
      </c>
      <c r="E25" s="27">
        <v>42365</v>
      </c>
      <c r="F25" s="28"/>
      <c r="G25" s="28">
        <v>31530</v>
      </c>
      <c r="H25" s="27">
        <f>E25-2000</f>
        <v>40365</v>
      </c>
      <c r="I25" s="29">
        <f t="shared" si="0"/>
        <v>74.42464298359495</v>
      </c>
      <c r="J25" s="29">
        <f t="shared" si="1"/>
        <v>63.124560168895151</v>
      </c>
      <c r="K25" s="30">
        <f t="shared" si="2"/>
        <v>95.279121916676502</v>
      </c>
      <c r="L25" s="28"/>
      <c r="M25" s="31">
        <v>41775</v>
      </c>
    </row>
    <row r="26" spans="1:13" s="14" customFormat="1" x14ac:dyDescent="0.25">
      <c r="A26" s="134">
        <v>6</v>
      </c>
      <c r="B26" s="139" t="s">
        <v>18</v>
      </c>
      <c r="C26" s="4" t="s">
        <v>16</v>
      </c>
      <c r="D26" s="33">
        <v>547489.15</v>
      </c>
      <c r="E26" s="9">
        <v>572067</v>
      </c>
      <c r="F26" s="10"/>
      <c r="G26" s="12">
        <v>474466.88</v>
      </c>
      <c r="H26" s="12">
        <v>657498.48</v>
      </c>
      <c r="I26" s="12">
        <f t="shared" si="0"/>
        <v>82.939040357160962</v>
      </c>
      <c r="J26" s="12">
        <f t="shared" si="1"/>
        <v>120.09342650900021</v>
      </c>
      <c r="K26" s="13">
        <f t="shared" si="2"/>
        <v>114.93382418492939</v>
      </c>
      <c r="L26" s="10"/>
      <c r="M26" s="231"/>
    </row>
    <row r="27" spans="1:13" s="14" customFormat="1" x14ac:dyDescent="0.25">
      <c r="A27" s="144">
        <v>7</v>
      </c>
      <c r="B27" s="145" t="s">
        <v>19</v>
      </c>
      <c r="C27" s="36"/>
      <c r="D27" s="10"/>
      <c r="E27" s="10"/>
      <c r="F27" s="10"/>
      <c r="G27" s="10"/>
      <c r="H27" s="10"/>
      <c r="I27" s="10"/>
      <c r="J27" s="10"/>
      <c r="K27" s="34"/>
      <c r="L27" s="10"/>
      <c r="M27" s="10"/>
    </row>
    <row r="28" spans="1:13" s="8" customFormat="1" x14ac:dyDescent="0.25">
      <c r="A28" s="146" t="s">
        <v>20</v>
      </c>
      <c r="B28" s="147" t="s">
        <v>21</v>
      </c>
      <c r="C28" s="37" t="s">
        <v>22</v>
      </c>
      <c r="D28" s="17">
        <v>250</v>
      </c>
      <c r="E28" s="17">
        <v>250</v>
      </c>
      <c r="F28" s="17"/>
      <c r="G28" s="17">
        <v>212.8</v>
      </c>
      <c r="H28" s="17">
        <v>251</v>
      </c>
      <c r="I28" s="19">
        <f t="shared" si="0"/>
        <v>85.12</v>
      </c>
      <c r="J28" s="19">
        <f t="shared" si="1"/>
        <v>100.4</v>
      </c>
      <c r="K28" s="20">
        <f t="shared" si="2"/>
        <v>100.4</v>
      </c>
      <c r="L28" s="17"/>
      <c r="M28" s="17">
        <v>150</v>
      </c>
    </row>
    <row r="29" spans="1:13" s="8" customFormat="1" x14ac:dyDescent="0.25">
      <c r="A29" s="146" t="s">
        <v>20</v>
      </c>
      <c r="B29" s="147" t="s">
        <v>23</v>
      </c>
      <c r="C29" s="37" t="s">
        <v>22</v>
      </c>
      <c r="D29" s="17">
        <v>90</v>
      </c>
      <c r="E29" s="17">
        <v>90</v>
      </c>
      <c r="F29" s="17"/>
      <c r="G29" s="17">
        <v>64.900000000000006</v>
      </c>
      <c r="H29" s="17">
        <v>92.5</v>
      </c>
      <c r="I29" s="19">
        <f t="shared" si="0"/>
        <v>72.111111111111114</v>
      </c>
      <c r="J29" s="19">
        <f t="shared" si="1"/>
        <v>102.77777777777777</v>
      </c>
      <c r="K29" s="20">
        <f t="shared" si="2"/>
        <v>102.77777777777777</v>
      </c>
      <c r="L29" s="17"/>
      <c r="M29" s="17">
        <v>70</v>
      </c>
    </row>
    <row r="30" spans="1:13" s="8" customFormat="1" x14ac:dyDescent="0.25">
      <c r="A30" s="146" t="s">
        <v>20</v>
      </c>
      <c r="B30" s="147" t="s">
        <v>24</v>
      </c>
      <c r="C30" s="37" t="s">
        <v>25</v>
      </c>
      <c r="D30" s="16">
        <v>275000</v>
      </c>
      <c r="E30" s="16">
        <v>280000</v>
      </c>
      <c r="F30" s="17"/>
      <c r="G30" s="18">
        <v>236385</v>
      </c>
      <c r="H30" s="18">
        <v>280000</v>
      </c>
      <c r="I30" s="19">
        <f t="shared" si="0"/>
        <v>84.423214285714295</v>
      </c>
      <c r="J30" s="19">
        <f t="shared" si="1"/>
        <v>101.81818181818181</v>
      </c>
      <c r="K30" s="38">
        <f t="shared" si="2"/>
        <v>100</v>
      </c>
      <c r="L30" s="17"/>
      <c r="M30" s="18">
        <v>285000</v>
      </c>
    </row>
    <row r="31" spans="1:13" s="14" customFormat="1" ht="28.5" x14ac:dyDescent="0.25">
      <c r="A31" s="148">
        <v>8</v>
      </c>
      <c r="B31" s="149" t="s">
        <v>26</v>
      </c>
      <c r="C31" s="36" t="s">
        <v>8</v>
      </c>
      <c r="D31" s="10">
        <v>480</v>
      </c>
      <c r="E31" s="10">
        <v>480</v>
      </c>
      <c r="F31" s="10"/>
      <c r="G31" s="10">
        <v>405</v>
      </c>
      <c r="H31" s="10">
        <v>485</v>
      </c>
      <c r="I31" s="10">
        <f t="shared" si="0"/>
        <v>84.375</v>
      </c>
      <c r="J31" s="12">
        <f t="shared" si="1"/>
        <v>101.04166666666667</v>
      </c>
      <c r="K31" s="13">
        <f t="shared" si="2"/>
        <v>101.04166666666667</v>
      </c>
      <c r="L31" s="10"/>
      <c r="M31" s="10">
        <v>480</v>
      </c>
    </row>
    <row r="32" spans="1:13" s="14" customFormat="1" ht="28.5" x14ac:dyDescent="0.25">
      <c r="A32" s="150">
        <v>9</v>
      </c>
      <c r="B32" s="151" t="s">
        <v>27</v>
      </c>
      <c r="C32" s="39" t="s">
        <v>28</v>
      </c>
      <c r="D32" s="10">
        <v>7</v>
      </c>
      <c r="E32" s="10">
        <v>9</v>
      </c>
      <c r="F32" s="10"/>
      <c r="G32" s="10"/>
      <c r="H32" s="10">
        <v>9</v>
      </c>
      <c r="I32" s="10">
        <f t="shared" si="0"/>
        <v>0</v>
      </c>
      <c r="J32" s="12">
        <f t="shared" si="1"/>
        <v>128.57142857142858</v>
      </c>
      <c r="K32" s="34">
        <f t="shared" si="2"/>
        <v>100</v>
      </c>
      <c r="L32" s="10"/>
      <c r="M32" s="10">
        <v>10</v>
      </c>
    </row>
    <row r="33" spans="1:14" s="14" customFormat="1" x14ac:dyDescent="0.25">
      <c r="A33" s="152">
        <v>10</v>
      </c>
      <c r="B33" s="153" t="s">
        <v>29</v>
      </c>
      <c r="C33" s="40"/>
      <c r="D33" s="10"/>
      <c r="E33" s="10"/>
      <c r="F33" s="10"/>
      <c r="G33" s="10"/>
      <c r="H33" s="10"/>
      <c r="I33" s="10"/>
      <c r="J33" s="10"/>
      <c r="K33" s="34"/>
      <c r="L33" s="10"/>
      <c r="M33" s="10"/>
    </row>
    <row r="34" spans="1:14" s="8" customFormat="1" x14ac:dyDescent="0.25">
      <c r="A34" s="154" t="s">
        <v>20</v>
      </c>
      <c r="B34" s="155" t="s">
        <v>30</v>
      </c>
      <c r="C34" s="41" t="s">
        <v>29</v>
      </c>
      <c r="D34" s="17">
        <v>24</v>
      </c>
      <c r="E34" s="17">
        <v>25</v>
      </c>
      <c r="F34" s="17"/>
      <c r="G34" s="17">
        <v>25</v>
      </c>
      <c r="H34" s="17">
        <v>25</v>
      </c>
      <c r="I34" s="17">
        <f t="shared" si="0"/>
        <v>100</v>
      </c>
      <c r="J34" s="19">
        <f t="shared" si="1"/>
        <v>104.16666666666667</v>
      </c>
      <c r="K34" s="38">
        <f t="shared" si="2"/>
        <v>100</v>
      </c>
      <c r="L34" s="17"/>
      <c r="M34" s="17">
        <v>25</v>
      </c>
    </row>
    <row r="35" spans="1:14" s="46" customFormat="1" x14ac:dyDescent="0.25">
      <c r="A35" s="156"/>
      <c r="B35" s="157" t="s">
        <v>31</v>
      </c>
      <c r="C35" s="42" t="s">
        <v>29</v>
      </c>
      <c r="D35" s="43">
        <v>3</v>
      </c>
      <c r="E35" s="43">
        <v>1</v>
      </c>
      <c r="F35" s="43"/>
      <c r="G35" s="43">
        <v>1</v>
      </c>
      <c r="H35" s="43">
        <v>1</v>
      </c>
      <c r="I35" s="43">
        <f t="shared" si="0"/>
        <v>100</v>
      </c>
      <c r="J35" s="44">
        <f t="shared" si="1"/>
        <v>33.333333333333329</v>
      </c>
      <c r="K35" s="45">
        <f t="shared" si="2"/>
        <v>100</v>
      </c>
      <c r="L35" s="43"/>
      <c r="M35" s="43">
        <v>0</v>
      </c>
    </row>
    <row r="36" spans="1:14" s="8" customFormat="1" x14ac:dyDescent="0.25">
      <c r="A36" s="154" t="s">
        <v>20</v>
      </c>
      <c r="B36" s="155" t="s">
        <v>32</v>
      </c>
      <c r="C36" s="41" t="s">
        <v>33</v>
      </c>
      <c r="D36" s="17">
        <v>550</v>
      </c>
      <c r="E36" s="17"/>
      <c r="F36" s="17"/>
      <c r="G36" s="17"/>
      <c r="H36" s="17"/>
      <c r="I36" s="17"/>
      <c r="J36" s="17"/>
      <c r="K36" s="38"/>
      <c r="L36" s="17"/>
      <c r="M36" s="17"/>
    </row>
    <row r="37" spans="1:14" s="8" customFormat="1" x14ac:dyDescent="0.25">
      <c r="A37" s="152">
        <v>11</v>
      </c>
      <c r="B37" s="153" t="s">
        <v>34</v>
      </c>
      <c r="C37" s="40"/>
      <c r="D37" s="17"/>
      <c r="E37" s="17"/>
      <c r="F37" s="17"/>
      <c r="G37" s="17"/>
      <c r="H37" s="17"/>
      <c r="I37" s="10"/>
      <c r="J37" s="10"/>
      <c r="K37" s="38"/>
      <c r="L37" s="10"/>
      <c r="M37" s="17"/>
    </row>
    <row r="38" spans="1:14" s="8" customFormat="1" x14ac:dyDescent="0.25">
      <c r="A38" s="154" t="s">
        <v>20</v>
      </c>
      <c r="B38" s="155" t="s">
        <v>35</v>
      </c>
      <c r="C38" s="41" t="s">
        <v>36</v>
      </c>
      <c r="D38" s="17">
        <v>62</v>
      </c>
      <c r="E38" s="17">
        <v>62</v>
      </c>
      <c r="F38" s="17"/>
      <c r="G38" s="17">
        <v>62</v>
      </c>
      <c r="H38" s="17">
        <v>62</v>
      </c>
      <c r="I38" s="17">
        <f t="shared" si="0"/>
        <v>100</v>
      </c>
      <c r="J38" s="17">
        <f t="shared" si="1"/>
        <v>100</v>
      </c>
      <c r="K38" s="38">
        <f t="shared" si="2"/>
        <v>100</v>
      </c>
      <c r="L38" s="17"/>
      <c r="M38" s="17">
        <v>62</v>
      </c>
    </row>
    <row r="39" spans="1:14" s="8" customFormat="1" x14ac:dyDescent="0.25">
      <c r="A39" s="154" t="s">
        <v>20</v>
      </c>
      <c r="B39" s="155" t="s">
        <v>37</v>
      </c>
      <c r="C39" s="41" t="s">
        <v>38</v>
      </c>
      <c r="D39" s="16">
        <v>1370</v>
      </c>
      <c r="E39" s="16">
        <v>1410</v>
      </c>
      <c r="F39" s="17"/>
      <c r="G39" s="17">
        <v>1370</v>
      </c>
      <c r="H39" s="17">
        <v>1370</v>
      </c>
      <c r="I39" s="19">
        <f t="shared" si="0"/>
        <v>97.163120567375884</v>
      </c>
      <c r="J39" s="17">
        <f t="shared" si="1"/>
        <v>100</v>
      </c>
      <c r="K39" s="20">
        <f t="shared" si="2"/>
        <v>97.163120567375884</v>
      </c>
      <c r="L39" s="17"/>
      <c r="M39" s="17">
        <v>1370</v>
      </c>
    </row>
    <row r="40" spans="1:14" s="8" customFormat="1" x14ac:dyDescent="0.25">
      <c r="A40" s="158">
        <v>12</v>
      </c>
      <c r="B40" s="149" t="s">
        <v>39</v>
      </c>
      <c r="C40" s="36"/>
      <c r="D40" s="17"/>
      <c r="E40" s="17"/>
      <c r="F40" s="17"/>
      <c r="G40" s="17"/>
      <c r="H40" s="17"/>
      <c r="I40" s="10"/>
      <c r="J40" s="10"/>
      <c r="K40" s="38"/>
      <c r="L40" s="10"/>
      <c r="M40" s="17"/>
    </row>
    <row r="41" spans="1:14" s="8" customFormat="1" x14ac:dyDescent="0.25">
      <c r="A41" s="159" t="s">
        <v>20</v>
      </c>
      <c r="B41" s="160" t="s">
        <v>40</v>
      </c>
      <c r="C41" s="47" t="s">
        <v>41</v>
      </c>
      <c r="D41" s="16">
        <v>22500</v>
      </c>
      <c r="E41" s="16">
        <v>22500</v>
      </c>
      <c r="F41" s="17"/>
      <c r="G41" s="18">
        <v>18895</v>
      </c>
      <c r="H41" s="18">
        <v>22500</v>
      </c>
      <c r="I41" s="19">
        <f t="shared" si="0"/>
        <v>83.977777777777774</v>
      </c>
      <c r="J41" s="17">
        <f t="shared" si="1"/>
        <v>100</v>
      </c>
      <c r="K41" s="38">
        <f t="shared" si="2"/>
        <v>100</v>
      </c>
      <c r="L41" s="17"/>
      <c r="M41" s="18">
        <v>23000</v>
      </c>
    </row>
    <row r="42" spans="1:14" s="8" customFormat="1" x14ac:dyDescent="0.25">
      <c r="A42" s="159" t="s">
        <v>20</v>
      </c>
      <c r="B42" s="160" t="s">
        <v>42</v>
      </c>
      <c r="C42" s="47" t="s">
        <v>8</v>
      </c>
      <c r="D42" s="17">
        <v>0.35</v>
      </c>
      <c r="E42" s="17">
        <v>0.35</v>
      </c>
      <c r="F42" s="17"/>
      <c r="G42" s="17">
        <v>0.28999999999999998</v>
      </c>
      <c r="H42" s="17">
        <v>0.35</v>
      </c>
      <c r="I42" s="19">
        <f t="shared" si="0"/>
        <v>82.857142857142847</v>
      </c>
      <c r="J42" s="17">
        <f t="shared" si="1"/>
        <v>100</v>
      </c>
      <c r="K42" s="38">
        <f t="shared" si="2"/>
        <v>100</v>
      </c>
      <c r="L42" s="17"/>
      <c r="M42" s="17">
        <v>0.38</v>
      </c>
    </row>
    <row r="43" spans="1:14" s="52" customFormat="1" x14ac:dyDescent="0.25">
      <c r="A43" s="161" t="s">
        <v>43</v>
      </c>
      <c r="B43" s="162" t="s">
        <v>44</v>
      </c>
      <c r="C43" s="48" t="s">
        <v>45</v>
      </c>
      <c r="D43" s="49">
        <v>31938.289999999994</v>
      </c>
      <c r="E43" s="50">
        <f>E47+E79+E96</f>
        <v>31903.599999999999</v>
      </c>
      <c r="F43" s="11">
        <v>30731</v>
      </c>
      <c r="G43" s="230">
        <f>G47+G79+G96</f>
        <v>31968.399999999998</v>
      </c>
      <c r="H43" s="51">
        <f>H47+H79+H96</f>
        <v>32199.66</v>
      </c>
      <c r="I43" s="216">
        <f>G43/E43*100</f>
        <v>100.20311187452199</v>
      </c>
      <c r="J43" s="12">
        <f t="shared" si="1"/>
        <v>100.81835940496504</v>
      </c>
      <c r="K43" s="13">
        <f t="shared" si="2"/>
        <v>100.92798304893491</v>
      </c>
      <c r="L43" s="12">
        <f t="shared" ref="L43:L75" si="4">H43/F43*100</f>
        <v>104.77908301064072</v>
      </c>
      <c r="M43" s="203">
        <f>M47+M79+M96</f>
        <v>32289.730000000003</v>
      </c>
    </row>
    <row r="44" spans="1:14" s="14" customFormat="1" x14ac:dyDescent="0.25">
      <c r="A44" s="134" t="s">
        <v>46</v>
      </c>
      <c r="B44" s="139" t="s">
        <v>47</v>
      </c>
      <c r="C44" s="4" t="s">
        <v>48</v>
      </c>
      <c r="D44" s="49">
        <v>20223.075000000001</v>
      </c>
      <c r="E44" s="53">
        <f>E45+E66</f>
        <v>20746.2</v>
      </c>
      <c r="F44" s="11">
        <v>20069</v>
      </c>
      <c r="G44" s="54">
        <v>21000.42</v>
      </c>
      <c r="H44" s="54">
        <v>21000.42</v>
      </c>
      <c r="I44" s="12">
        <f t="shared" si="0"/>
        <v>101.22538103363506</v>
      </c>
      <c r="J44" s="12">
        <f t="shared" si="1"/>
        <v>103.84385163977288</v>
      </c>
      <c r="K44" s="13">
        <f t="shared" si="2"/>
        <v>101.22538103363506</v>
      </c>
      <c r="L44" s="12">
        <f t="shared" si="4"/>
        <v>104.64108824555282</v>
      </c>
      <c r="M44" s="203">
        <f t="shared" ref="M44:M95" si="5">H44</f>
        <v>21000.42</v>
      </c>
    </row>
    <row r="45" spans="1:14" s="46" customFormat="1" x14ac:dyDescent="0.25">
      <c r="A45" s="163"/>
      <c r="B45" s="164" t="s">
        <v>49</v>
      </c>
      <c r="C45" s="55" t="s">
        <v>48</v>
      </c>
      <c r="D45" s="56">
        <v>19035.027000000002</v>
      </c>
      <c r="E45" s="57">
        <f>E51</f>
        <v>19283.2</v>
      </c>
      <c r="F45" s="58">
        <v>18607</v>
      </c>
      <c r="G45" s="59">
        <f>G51</f>
        <v>19860.419999999998</v>
      </c>
      <c r="H45" s="59">
        <f>H51</f>
        <v>19860.419999999998</v>
      </c>
      <c r="I45" s="44">
        <f t="shared" si="0"/>
        <v>102.99338284102222</v>
      </c>
      <c r="J45" s="44">
        <f t="shared" si="1"/>
        <v>104.33617982259756</v>
      </c>
      <c r="K45" s="60">
        <f t="shared" si="2"/>
        <v>102.99338284102222</v>
      </c>
      <c r="L45" s="44">
        <f t="shared" si="4"/>
        <v>106.7362820443919</v>
      </c>
      <c r="M45" s="206">
        <f t="shared" si="5"/>
        <v>19860.419999999998</v>
      </c>
    </row>
    <row r="46" spans="1:14" s="46" customFormat="1" x14ac:dyDescent="0.25">
      <c r="A46" s="163" t="s">
        <v>50</v>
      </c>
      <c r="B46" s="164" t="s">
        <v>51</v>
      </c>
      <c r="C46" s="55" t="s">
        <v>52</v>
      </c>
      <c r="D46" s="61">
        <v>254.46792581034833</v>
      </c>
      <c r="E46" s="62">
        <f>E44/E134*1000</f>
        <v>255.21220322302867</v>
      </c>
      <c r="F46" s="43"/>
      <c r="G46" s="43">
        <v>261.12</v>
      </c>
      <c r="H46" s="44">
        <v>261.11806030463163</v>
      </c>
      <c r="I46" s="44">
        <f t="shared" si="0"/>
        <v>102.31485669664806</v>
      </c>
      <c r="J46" s="44">
        <f t="shared" si="1"/>
        <v>102.61334880343213</v>
      </c>
      <c r="K46" s="60">
        <f t="shared" si="2"/>
        <v>102.31409666427349</v>
      </c>
      <c r="L46" s="44"/>
      <c r="M46" s="206">
        <f t="shared" si="5"/>
        <v>261.11806030463163</v>
      </c>
      <c r="N46" s="63"/>
    </row>
    <row r="47" spans="1:14" s="14" customFormat="1" ht="28.5" x14ac:dyDescent="0.25">
      <c r="A47" s="161" t="s">
        <v>53</v>
      </c>
      <c r="B47" s="162" t="s">
        <v>54</v>
      </c>
      <c r="C47" s="48" t="s">
        <v>45</v>
      </c>
      <c r="D47" s="49">
        <v>9116.6299999999992</v>
      </c>
      <c r="E47" s="64">
        <f>E48+E67+E72+E75+E78</f>
        <v>8930</v>
      </c>
      <c r="F47" s="10"/>
      <c r="G47" s="230">
        <f>G48+G67+G72+G75+G78</f>
        <v>8839.56</v>
      </c>
      <c r="H47" s="51">
        <f>H48+H67+H72+H75+H78</f>
        <v>9070.82</v>
      </c>
      <c r="I47" s="216">
        <f>G47/E47*100</f>
        <v>98.987234042553183</v>
      </c>
      <c r="J47" s="12">
        <f>H47/D47*100</f>
        <v>99.497511690174989</v>
      </c>
      <c r="K47" s="13">
        <f>H47/E47*100</f>
        <v>101.57693169092946</v>
      </c>
      <c r="L47" s="12"/>
      <c r="M47" s="203">
        <f>M48+M67+M72+M75+M78</f>
        <v>9024.82</v>
      </c>
    </row>
    <row r="48" spans="1:14" s="14" customFormat="1" x14ac:dyDescent="0.25">
      <c r="A48" s="161">
        <v>1</v>
      </c>
      <c r="B48" s="162" t="s">
        <v>55</v>
      </c>
      <c r="C48" s="48" t="s">
        <v>45</v>
      </c>
      <c r="D48" s="49">
        <v>3963.54</v>
      </c>
      <c r="E48" s="64">
        <f>E49+E64</f>
        <v>3890</v>
      </c>
      <c r="F48" s="11">
        <v>3890</v>
      </c>
      <c r="G48" s="12">
        <v>3882.96</v>
      </c>
      <c r="H48" s="12">
        <v>3882.96</v>
      </c>
      <c r="I48" s="12">
        <f t="shared" si="0"/>
        <v>99.819023136246784</v>
      </c>
      <c r="J48" s="12">
        <f t="shared" si="1"/>
        <v>97.966968921721502</v>
      </c>
      <c r="K48" s="13">
        <f t="shared" si="2"/>
        <v>99.819023136246784</v>
      </c>
      <c r="L48" s="12">
        <f t="shared" si="4"/>
        <v>99.819023136246784</v>
      </c>
      <c r="M48" s="207">
        <f>M49+M64</f>
        <v>3878.96</v>
      </c>
    </row>
    <row r="49" spans="1:14" s="32" customFormat="1" x14ac:dyDescent="0.25">
      <c r="A49" s="165" t="s">
        <v>56</v>
      </c>
      <c r="B49" s="166" t="s">
        <v>57</v>
      </c>
      <c r="C49" s="65" t="s">
        <v>45</v>
      </c>
      <c r="D49" s="66">
        <v>3683.34</v>
      </c>
      <c r="E49" s="67">
        <f>E52+E55</f>
        <v>3624</v>
      </c>
      <c r="F49" s="31">
        <v>3624</v>
      </c>
      <c r="G49" s="29">
        <v>3631.96</v>
      </c>
      <c r="H49" s="29">
        <v>3631.96</v>
      </c>
      <c r="I49" s="29">
        <f t="shared" si="0"/>
        <v>100.21964679911699</v>
      </c>
      <c r="J49" s="29">
        <f t="shared" si="1"/>
        <v>98.605070398062622</v>
      </c>
      <c r="K49" s="30">
        <f t="shared" si="2"/>
        <v>100.21964679911699</v>
      </c>
      <c r="L49" s="29">
        <f t="shared" si="4"/>
        <v>100.21964679911699</v>
      </c>
      <c r="M49" s="208">
        <f>M52+M55</f>
        <v>3609.96</v>
      </c>
    </row>
    <row r="50" spans="1:14" s="46" customFormat="1" x14ac:dyDescent="0.25">
      <c r="A50" s="167" t="s">
        <v>58</v>
      </c>
      <c r="B50" s="168" t="s">
        <v>59</v>
      </c>
      <c r="C50" s="68" t="s">
        <v>60</v>
      </c>
      <c r="D50" s="56">
        <v>51.678712798709867</v>
      </c>
      <c r="E50" s="57">
        <f>E51/E49*10</f>
        <v>53.209713024282557</v>
      </c>
      <c r="F50" s="43">
        <v>51.3</v>
      </c>
      <c r="G50" s="59">
        <v>54.682375356556783</v>
      </c>
      <c r="H50" s="59">
        <v>54.682375356556783</v>
      </c>
      <c r="I50" s="44">
        <f t="shared" si="0"/>
        <v>102.7676569719558</v>
      </c>
      <c r="J50" s="44">
        <f t="shared" si="1"/>
        <v>105.81218531805594</v>
      </c>
      <c r="K50" s="60">
        <f t="shared" si="2"/>
        <v>102.7676569719558</v>
      </c>
      <c r="L50" s="44">
        <f t="shared" si="4"/>
        <v>106.59332428178712</v>
      </c>
      <c r="M50" s="206">
        <f t="shared" si="5"/>
        <v>54.682375356556783</v>
      </c>
    </row>
    <row r="51" spans="1:14" s="46" customFormat="1" x14ac:dyDescent="0.25">
      <c r="A51" s="167" t="s">
        <v>58</v>
      </c>
      <c r="B51" s="168" t="s">
        <v>61</v>
      </c>
      <c r="C51" s="68" t="s">
        <v>48</v>
      </c>
      <c r="D51" s="56">
        <v>19035.027000000002</v>
      </c>
      <c r="E51" s="57">
        <f>E54+E57</f>
        <v>19283.2</v>
      </c>
      <c r="F51" s="58">
        <v>18607</v>
      </c>
      <c r="G51" s="69">
        <v>19860.419999999998</v>
      </c>
      <c r="H51" s="69">
        <v>19860.419999999998</v>
      </c>
      <c r="I51" s="44">
        <f t="shared" si="0"/>
        <v>102.99338284102222</v>
      </c>
      <c r="J51" s="44">
        <f t="shared" si="1"/>
        <v>104.33617982259756</v>
      </c>
      <c r="K51" s="60">
        <f t="shared" si="2"/>
        <v>102.99338284102222</v>
      </c>
      <c r="L51" s="44">
        <f t="shared" si="4"/>
        <v>106.7362820443919</v>
      </c>
      <c r="M51" s="206">
        <f t="shared" si="5"/>
        <v>19860.419999999998</v>
      </c>
    </row>
    <row r="52" spans="1:14" s="14" customFormat="1" x14ac:dyDescent="0.25">
      <c r="A52" s="169" t="s">
        <v>62</v>
      </c>
      <c r="B52" s="162" t="s">
        <v>63</v>
      </c>
      <c r="C52" s="48" t="s">
        <v>45</v>
      </c>
      <c r="D52" s="49">
        <v>1673.65</v>
      </c>
      <c r="E52" s="64">
        <v>1674</v>
      </c>
      <c r="F52" s="11">
        <v>1764</v>
      </c>
      <c r="G52" s="29">
        <v>1676.68</v>
      </c>
      <c r="H52" s="29">
        <v>1676.68</v>
      </c>
      <c r="I52" s="12">
        <f t="shared" si="0"/>
        <v>100.16009557945043</v>
      </c>
      <c r="J52" s="12">
        <f t="shared" si="1"/>
        <v>100.18104143638156</v>
      </c>
      <c r="K52" s="13">
        <f t="shared" si="2"/>
        <v>100.16009557945043</v>
      </c>
      <c r="L52" s="12">
        <f t="shared" si="4"/>
        <v>95.049886621315196</v>
      </c>
      <c r="M52" s="207">
        <f t="shared" si="5"/>
        <v>1676.68</v>
      </c>
    </row>
    <row r="53" spans="1:14" s="46" customFormat="1" ht="13.5" customHeight="1" x14ac:dyDescent="0.25">
      <c r="A53" s="167" t="s">
        <v>58</v>
      </c>
      <c r="B53" s="168" t="s">
        <v>59</v>
      </c>
      <c r="C53" s="68" t="s">
        <v>60</v>
      </c>
      <c r="D53" s="56">
        <v>52</v>
      </c>
      <c r="E53" s="57">
        <f>E54/E52*10</f>
        <v>52.313022700119483</v>
      </c>
      <c r="F53" s="43">
        <v>52</v>
      </c>
      <c r="G53" s="44">
        <v>56.196889090345209</v>
      </c>
      <c r="H53" s="44">
        <v>56.196889090345209</v>
      </c>
      <c r="I53" s="44">
        <f t="shared" si="0"/>
        <v>107.42428211898536</v>
      </c>
      <c r="J53" s="44">
        <f t="shared" si="1"/>
        <v>108.07094055835617</v>
      </c>
      <c r="K53" s="60">
        <f t="shared" si="2"/>
        <v>107.42428211898536</v>
      </c>
      <c r="L53" s="44">
        <f t="shared" si="4"/>
        <v>108.07094055835617</v>
      </c>
      <c r="M53" s="206">
        <f t="shared" si="5"/>
        <v>56.196889090345209</v>
      </c>
    </row>
    <row r="54" spans="1:14" s="46" customFormat="1" x14ac:dyDescent="0.25">
      <c r="A54" s="167" t="s">
        <v>58</v>
      </c>
      <c r="B54" s="168" t="s">
        <v>61</v>
      </c>
      <c r="C54" s="68" t="s">
        <v>48</v>
      </c>
      <c r="D54" s="56">
        <v>8702.98</v>
      </c>
      <c r="E54" s="57">
        <v>8757.2000000000007</v>
      </c>
      <c r="F54" s="58">
        <v>8705</v>
      </c>
      <c r="G54" s="61">
        <v>9422.42</v>
      </c>
      <c r="H54" s="61">
        <v>9422.42</v>
      </c>
      <c r="I54" s="44">
        <f t="shared" si="0"/>
        <v>107.59626364591422</v>
      </c>
      <c r="J54" s="44">
        <f t="shared" si="1"/>
        <v>108.26659374145409</v>
      </c>
      <c r="K54" s="60">
        <f t="shared" si="2"/>
        <v>107.59626364591422</v>
      </c>
      <c r="L54" s="44">
        <f t="shared" si="4"/>
        <v>108.24147041929926</v>
      </c>
      <c r="M54" s="206">
        <f t="shared" si="5"/>
        <v>9422.42</v>
      </c>
      <c r="N54" s="63"/>
    </row>
    <row r="55" spans="1:14" s="14" customFormat="1" x14ac:dyDescent="0.25">
      <c r="A55" s="169" t="s">
        <v>64</v>
      </c>
      <c r="B55" s="162" t="s">
        <v>65</v>
      </c>
      <c r="C55" s="48" t="s">
        <v>45</v>
      </c>
      <c r="D55" s="49">
        <v>2009.69</v>
      </c>
      <c r="E55" s="64">
        <f>E58+E61</f>
        <v>1950</v>
      </c>
      <c r="F55" s="11">
        <v>1950</v>
      </c>
      <c r="G55" s="12">
        <v>1955.28</v>
      </c>
      <c r="H55" s="12">
        <v>1955.28</v>
      </c>
      <c r="I55" s="12">
        <f>G55/E55*100</f>
        <v>100.27076923076923</v>
      </c>
      <c r="J55" s="12">
        <f t="shared" si="1"/>
        <v>97.292617269330094</v>
      </c>
      <c r="K55" s="13">
        <f t="shared" si="2"/>
        <v>100.27076923076923</v>
      </c>
      <c r="L55" s="12">
        <f t="shared" si="4"/>
        <v>100.27076923076923</v>
      </c>
      <c r="M55" s="203">
        <f>M58+M61</f>
        <v>1933.28</v>
      </c>
    </row>
    <row r="56" spans="1:14" s="46" customFormat="1" x14ac:dyDescent="0.25">
      <c r="A56" s="167"/>
      <c r="B56" s="168" t="s">
        <v>59</v>
      </c>
      <c r="C56" s="68" t="s">
        <v>60</v>
      </c>
      <c r="D56" s="56">
        <v>51.411147987998149</v>
      </c>
      <c r="E56" s="57">
        <f>E57/E55*10</f>
        <v>53.97948717948718</v>
      </c>
      <c r="F56" s="43">
        <v>50.8</v>
      </c>
      <c r="G56" s="59">
        <v>53.383658606440001</v>
      </c>
      <c r="H56" s="59">
        <v>53.383658606440001</v>
      </c>
      <c r="I56" s="44">
        <f t="shared" si="0"/>
        <v>98.896194454263735</v>
      </c>
      <c r="J56" s="44">
        <f t="shared" si="1"/>
        <v>103.83673715845119</v>
      </c>
      <c r="K56" s="60">
        <f t="shared" si="2"/>
        <v>98.896194454263735</v>
      </c>
      <c r="L56" s="44">
        <f t="shared" si="4"/>
        <v>105.08594213866142</v>
      </c>
      <c r="M56" s="206">
        <f t="shared" si="5"/>
        <v>53.383658606440001</v>
      </c>
    </row>
    <row r="57" spans="1:14" s="46" customFormat="1" x14ac:dyDescent="0.25">
      <c r="A57" s="167"/>
      <c r="B57" s="168" t="s">
        <v>61</v>
      </c>
      <c r="C57" s="68" t="s">
        <v>48</v>
      </c>
      <c r="D57" s="56">
        <v>10332.047</v>
      </c>
      <c r="E57" s="57">
        <v>10526</v>
      </c>
      <c r="F57" s="58">
        <v>9902</v>
      </c>
      <c r="G57" s="44">
        <v>10438</v>
      </c>
      <c r="H57" s="44">
        <v>10438</v>
      </c>
      <c r="I57" s="44">
        <f t="shared" si="0"/>
        <v>99.163974919247579</v>
      </c>
      <c r="J57" s="44">
        <f t="shared" si="1"/>
        <v>101.02547926853217</v>
      </c>
      <c r="K57" s="60">
        <f t="shared" si="2"/>
        <v>99.163974919247579</v>
      </c>
      <c r="L57" s="44">
        <f t="shared" si="4"/>
        <v>105.41304786911736</v>
      </c>
      <c r="M57" s="206">
        <f t="shared" si="5"/>
        <v>10438</v>
      </c>
    </row>
    <row r="58" spans="1:14" s="32" customFormat="1" x14ac:dyDescent="0.25">
      <c r="A58" s="170" t="s">
        <v>50</v>
      </c>
      <c r="B58" s="166" t="s">
        <v>66</v>
      </c>
      <c r="C58" s="65" t="s">
        <v>45</v>
      </c>
      <c r="D58" s="66">
        <v>1923.39</v>
      </c>
      <c r="E58" s="67">
        <v>1900</v>
      </c>
      <c r="F58" s="31">
        <v>1900</v>
      </c>
      <c r="G58" s="29">
        <v>1883.28</v>
      </c>
      <c r="H58" s="29">
        <v>1883.28</v>
      </c>
      <c r="I58" s="29">
        <f t="shared" si="0"/>
        <v>99.11999999999999</v>
      </c>
      <c r="J58" s="29">
        <f t="shared" si="1"/>
        <v>97.914619499945402</v>
      </c>
      <c r="K58" s="30">
        <f t="shared" si="2"/>
        <v>99.11999999999999</v>
      </c>
      <c r="L58" s="29">
        <f t="shared" si="4"/>
        <v>99.11999999999999</v>
      </c>
      <c r="M58" s="207">
        <f t="shared" si="5"/>
        <v>1883.28</v>
      </c>
    </row>
    <row r="59" spans="1:14" s="46" customFormat="1" x14ac:dyDescent="0.25">
      <c r="A59" s="167" t="s">
        <v>58</v>
      </c>
      <c r="B59" s="168" t="s">
        <v>59</v>
      </c>
      <c r="C59" s="68" t="s">
        <v>60</v>
      </c>
      <c r="D59" s="56">
        <v>53</v>
      </c>
      <c r="E59" s="57">
        <f>E60/E58*10</f>
        <v>54.978947368421053</v>
      </c>
      <c r="F59" s="43">
        <v>51.5</v>
      </c>
      <c r="G59" s="44">
        <v>54.665264857057906</v>
      </c>
      <c r="H59" s="44">
        <v>54.665264857057906</v>
      </c>
      <c r="I59" s="44">
        <f t="shared" si="0"/>
        <v>99.429449768724893</v>
      </c>
      <c r="J59" s="44">
        <f t="shared" si="1"/>
        <v>103.1420091642602</v>
      </c>
      <c r="K59" s="60">
        <f t="shared" si="2"/>
        <v>99.429449768724893</v>
      </c>
      <c r="L59" s="44">
        <f t="shared" si="4"/>
        <v>106.14614535351051</v>
      </c>
      <c r="M59" s="207">
        <f t="shared" si="5"/>
        <v>54.665264857057906</v>
      </c>
    </row>
    <row r="60" spans="1:14" s="46" customFormat="1" x14ac:dyDescent="0.25">
      <c r="A60" s="167" t="s">
        <v>58</v>
      </c>
      <c r="B60" s="168" t="s">
        <v>61</v>
      </c>
      <c r="C60" s="68" t="s">
        <v>48</v>
      </c>
      <c r="D60" s="56">
        <v>10193.967000000001</v>
      </c>
      <c r="E60" s="57">
        <f>E57-E63</f>
        <v>10446</v>
      </c>
      <c r="F60" s="58">
        <v>9792</v>
      </c>
      <c r="G60" s="44">
        <v>10295</v>
      </c>
      <c r="H60" s="44">
        <v>10295</v>
      </c>
      <c r="I60" s="44">
        <f t="shared" si="0"/>
        <v>98.554470610760106</v>
      </c>
      <c r="J60" s="44">
        <f t="shared" si="1"/>
        <v>100.99110581778419</v>
      </c>
      <c r="K60" s="60">
        <f t="shared" si="2"/>
        <v>98.554470610760106</v>
      </c>
      <c r="L60" s="44">
        <f t="shared" si="4"/>
        <v>105.13684640522875</v>
      </c>
      <c r="M60" s="209">
        <f t="shared" si="5"/>
        <v>10295</v>
      </c>
    </row>
    <row r="61" spans="1:14" s="32" customFormat="1" x14ac:dyDescent="0.25">
      <c r="A61" s="170" t="s">
        <v>50</v>
      </c>
      <c r="B61" s="166" t="s">
        <v>67</v>
      </c>
      <c r="C61" s="65" t="s">
        <v>45</v>
      </c>
      <c r="D61" s="66">
        <v>86.3</v>
      </c>
      <c r="E61" s="67">
        <v>50</v>
      </c>
      <c r="F61" s="28">
        <v>50</v>
      </c>
      <c r="G61" s="28">
        <v>72</v>
      </c>
      <c r="H61" s="28">
        <v>72</v>
      </c>
      <c r="I61" s="28">
        <f t="shared" si="0"/>
        <v>144</v>
      </c>
      <c r="J61" s="29">
        <f t="shared" si="1"/>
        <v>83.429895712630369</v>
      </c>
      <c r="K61" s="70">
        <f t="shared" si="2"/>
        <v>144</v>
      </c>
      <c r="L61" s="28">
        <f t="shared" si="4"/>
        <v>144</v>
      </c>
      <c r="M61" s="209">
        <v>50</v>
      </c>
    </row>
    <row r="62" spans="1:14" s="46" customFormat="1" x14ac:dyDescent="0.25">
      <c r="A62" s="167" t="s">
        <v>58</v>
      </c>
      <c r="B62" s="168" t="s">
        <v>59</v>
      </c>
      <c r="C62" s="68" t="s">
        <v>60</v>
      </c>
      <c r="D62" s="56">
        <v>16</v>
      </c>
      <c r="E62" s="71">
        <v>16</v>
      </c>
      <c r="F62" s="43">
        <v>22</v>
      </c>
      <c r="G62" s="44">
        <v>19.861111111111111</v>
      </c>
      <c r="H62" s="44">
        <v>19.861111111111111</v>
      </c>
      <c r="I62" s="44">
        <f t="shared" si="0"/>
        <v>124.13194444444444</v>
      </c>
      <c r="J62" s="44">
        <f t="shared" si="1"/>
        <v>124.13194444444444</v>
      </c>
      <c r="K62" s="60">
        <f t="shared" si="2"/>
        <v>124.13194444444444</v>
      </c>
      <c r="L62" s="44">
        <f t="shared" si="4"/>
        <v>90.277777777777786</v>
      </c>
      <c r="M62" s="206">
        <f t="shared" si="5"/>
        <v>19.861111111111111</v>
      </c>
    </row>
    <row r="63" spans="1:14" s="46" customFormat="1" x14ac:dyDescent="0.25">
      <c r="A63" s="167" t="s">
        <v>58</v>
      </c>
      <c r="B63" s="168" t="s">
        <v>61</v>
      </c>
      <c r="C63" s="68" t="s">
        <v>48</v>
      </c>
      <c r="D63" s="56">
        <v>138.07999999999998</v>
      </c>
      <c r="E63" s="57">
        <f>E62*E61/10</f>
        <v>80</v>
      </c>
      <c r="F63" s="43">
        <v>110</v>
      </c>
      <c r="G63" s="43">
        <v>143</v>
      </c>
      <c r="H63" s="43">
        <v>143</v>
      </c>
      <c r="I63" s="44">
        <f t="shared" si="0"/>
        <v>178.75</v>
      </c>
      <c r="J63" s="44">
        <f t="shared" si="1"/>
        <v>103.56315179606025</v>
      </c>
      <c r="K63" s="60">
        <f t="shared" si="2"/>
        <v>178.75</v>
      </c>
      <c r="L63" s="44">
        <f t="shared" si="4"/>
        <v>130</v>
      </c>
      <c r="M63" s="202">
        <f t="shared" si="5"/>
        <v>143</v>
      </c>
    </row>
    <row r="64" spans="1:14" s="32" customFormat="1" x14ac:dyDescent="0.25">
      <c r="A64" s="170" t="s">
        <v>68</v>
      </c>
      <c r="B64" s="166" t="s">
        <v>69</v>
      </c>
      <c r="C64" s="65" t="s">
        <v>45</v>
      </c>
      <c r="D64" s="66">
        <v>280.2</v>
      </c>
      <c r="E64" s="67">
        <v>266</v>
      </c>
      <c r="F64" s="28">
        <v>266</v>
      </c>
      <c r="G64" s="28">
        <v>254.48</v>
      </c>
      <c r="H64" s="28">
        <v>285</v>
      </c>
      <c r="I64" s="29">
        <f t="shared" si="0"/>
        <v>95.669172932330824</v>
      </c>
      <c r="J64" s="29">
        <f t="shared" si="1"/>
        <v>101.71306209850108</v>
      </c>
      <c r="K64" s="30">
        <f t="shared" si="2"/>
        <v>107.14285714285714</v>
      </c>
      <c r="L64" s="29">
        <f t="shared" si="4"/>
        <v>107.14285714285714</v>
      </c>
      <c r="M64" s="210">
        <v>269</v>
      </c>
    </row>
    <row r="65" spans="1:13" s="46" customFormat="1" x14ac:dyDescent="0.25">
      <c r="A65" s="167" t="s">
        <v>58</v>
      </c>
      <c r="B65" s="168" t="s">
        <v>59</v>
      </c>
      <c r="C65" s="68" t="s">
        <v>60</v>
      </c>
      <c r="D65" s="56">
        <v>42.4</v>
      </c>
      <c r="E65" s="71">
        <v>55</v>
      </c>
      <c r="F65" s="43">
        <v>55</v>
      </c>
      <c r="G65" s="44">
        <v>45.418326693227094</v>
      </c>
      <c r="H65" s="44">
        <v>45.418326693227094</v>
      </c>
      <c r="I65" s="44">
        <f t="shared" si="0"/>
        <v>82.578775805867437</v>
      </c>
      <c r="J65" s="44">
        <f t="shared" si="1"/>
        <v>107.11869503119598</v>
      </c>
      <c r="K65" s="60">
        <f t="shared" si="2"/>
        <v>82.578775805867437</v>
      </c>
      <c r="L65" s="44">
        <f t="shared" si="4"/>
        <v>82.578775805867437</v>
      </c>
      <c r="M65" s="207">
        <f t="shared" si="5"/>
        <v>45.418326693227094</v>
      </c>
    </row>
    <row r="66" spans="1:13" s="46" customFormat="1" x14ac:dyDescent="0.25">
      <c r="A66" s="167" t="s">
        <v>58</v>
      </c>
      <c r="B66" s="168" t="s">
        <v>61</v>
      </c>
      <c r="C66" s="68" t="s">
        <v>48</v>
      </c>
      <c r="D66" s="56">
        <v>1188.048</v>
      </c>
      <c r="E66" s="57">
        <f>E65*E64/10</f>
        <v>1463</v>
      </c>
      <c r="F66" s="58">
        <v>1463</v>
      </c>
      <c r="G66" s="56">
        <v>1140</v>
      </c>
      <c r="H66" s="56">
        <v>1140</v>
      </c>
      <c r="I66" s="44">
        <f t="shared" si="0"/>
        <v>77.922077922077932</v>
      </c>
      <c r="J66" s="44">
        <f t="shared" si="1"/>
        <v>95.955718960850064</v>
      </c>
      <c r="K66" s="60">
        <f t="shared" si="2"/>
        <v>77.922077922077932</v>
      </c>
      <c r="L66" s="44">
        <f t="shared" si="4"/>
        <v>77.922077922077932</v>
      </c>
      <c r="M66" s="209">
        <f t="shared" si="5"/>
        <v>1140</v>
      </c>
    </row>
    <row r="67" spans="1:13" s="14" customFormat="1" x14ac:dyDescent="0.25">
      <c r="A67" s="169">
        <v>2</v>
      </c>
      <c r="B67" s="162" t="s">
        <v>70</v>
      </c>
      <c r="C67" s="48" t="s">
        <v>45</v>
      </c>
      <c r="D67" s="49">
        <v>4201.6000000000004</v>
      </c>
      <c r="E67" s="64">
        <f>E68+E71</f>
        <v>4000</v>
      </c>
      <c r="F67" s="10"/>
      <c r="G67" s="11">
        <f>G68+G71</f>
        <v>4085.7</v>
      </c>
      <c r="H67" s="12">
        <f>H68+H71</f>
        <v>4092.03</v>
      </c>
      <c r="I67" s="12">
        <f t="shared" si="0"/>
        <v>102.1425</v>
      </c>
      <c r="J67" s="12">
        <f t="shared" si="1"/>
        <v>97.392183929931448</v>
      </c>
      <c r="K67" s="13">
        <f t="shared" si="2"/>
        <v>102.30075000000001</v>
      </c>
      <c r="L67" s="10"/>
      <c r="M67" s="203">
        <f>M68+M71</f>
        <v>4050.03</v>
      </c>
    </row>
    <row r="68" spans="1:13" s="32" customFormat="1" x14ac:dyDescent="0.25">
      <c r="A68" s="170" t="s">
        <v>71</v>
      </c>
      <c r="B68" s="166" t="s">
        <v>72</v>
      </c>
      <c r="C68" s="65" t="s">
        <v>45</v>
      </c>
      <c r="D68" s="66">
        <v>3952.1</v>
      </c>
      <c r="E68" s="67">
        <v>3800</v>
      </c>
      <c r="F68" s="31">
        <v>3800</v>
      </c>
      <c r="G68" s="31">
        <v>3842</v>
      </c>
      <c r="H68" s="31">
        <v>3842</v>
      </c>
      <c r="I68" s="29">
        <f t="shared" si="0"/>
        <v>101.10526315789474</v>
      </c>
      <c r="J68" s="29">
        <f t="shared" si="1"/>
        <v>97.214139318337089</v>
      </c>
      <c r="K68" s="30">
        <f t="shared" si="2"/>
        <v>101.10526315789474</v>
      </c>
      <c r="L68" s="29">
        <f t="shared" si="4"/>
        <v>101.10526315789474</v>
      </c>
      <c r="M68" s="210">
        <v>3800</v>
      </c>
    </row>
    <row r="69" spans="1:13" s="46" customFormat="1" x14ac:dyDescent="0.25">
      <c r="A69" s="167" t="s">
        <v>58</v>
      </c>
      <c r="B69" s="168" t="s">
        <v>59</v>
      </c>
      <c r="C69" s="68" t="s">
        <v>60</v>
      </c>
      <c r="D69" s="56">
        <v>143</v>
      </c>
      <c r="E69" s="71">
        <v>143</v>
      </c>
      <c r="F69" s="43">
        <v>143</v>
      </c>
      <c r="G69" s="44">
        <v>142.74336283185841</v>
      </c>
      <c r="H69" s="44">
        <v>142.74336283185841</v>
      </c>
      <c r="I69" s="44">
        <f t="shared" si="0"/>
        <v>99.820533448852032</v>
      </c>
      <c r="J69" s="44">
        <f t="shared" si="1"/>
        <v>99.820533448852032</v>
      </c>
      <c r="K69" s="60">
        <f t="shared" si="2"/>
        <v>99.820533448852032</v>
      </c>
      <c r="L69" s="44">
        <f t="shared" si="4"/>
        <v>99.820533448852032</v>
      </c>
      <c r="M69" s="206">
        <f t="shared" si="5"/>
        <v>142.74336283185841</v>
      </c>
    </row>
    <row r="70" spans="1:13" s="46" customFormat="1" x14ac:dyDescent="0.25">
      <c r="A70" s="167" t="s">
        <v>58</v>
      </c>
      <c r="B70" s="168" t="s">
        <v>61</v>
      </c>
      <c r="C70" s="68" t="s">
        <v>48</v>
      </c>
      <c r="D70" s="56">
        <v>56515.029999999992</v>
      </c>
      <c r="E70" s="57">
        <f>E69*E68/10</f>
        <v>54340</v>
      </c>
      <c r="F70" s="58">
        <v>54340</v>
      </c>
      <c r="G70" s="58">
        <f>G68*G69/10</f>
        <v>54842</v>
      </c>
      <c r="H70" s="58">
        <f>H68*H69/10</f>
        <v>54842</v>
      </c>
      <c r="I70" s="44">
        <f t="shared" si="0"/>
        <v>100.92381302907619</v>
      </c>
      <c r="J70" s="44">
        <f t="shared" si="1"/>
        <v>97.0396724552743</v>
      </c>
      <c r="K70" s="60">
        <f t="shared" si="2"/>
        <v>100.92381302907619</v>
      </c>
      <c r="L70" s="44">
        <f t="shared" si="4"/>
        <v>100.92381302907619</v>
      </c>
      <c r="M70" s="206">
        <f t="shared" si="5"/>
        <v>54842</v>
      </c>
    </row>
    <row r="71" spans="1:13" s="32" customFormat="1" x14ac:dyDescent="0.25">
      <c r="A71" s="170" t="s">
        <v>73</v>
      </c>
      <c r="B71" s="166" t="s">
        <v>74</v>
      </c>
      <c r="C71" s="65" t="s">
        <v>45</v>
      </c>
      <c r="D71" s="66">
        <v>249.5</v>
      </c>
      <c r="E71" s="67">
        <v>200</v>
      </c>
      <c r="F71" s="28"/>
      <c r="G71" s="28">
        <v>243.7</v>
      </c>
      <c r="H71" s="28">
        <v>250.03</v>
      </c>
      <c r="I71" s="28">
        <f t="shared" si="0"/>
        <v>121.85</v>
      </c>
      <c r="J71" s="29">
        <f t="shared" si="1"/>
        <v>100.21242484969939</v>
      </c>
      <c r="K71" s="70">
        <f t="shared" si="2"/>
        <v>125.01500000000001</v>
      </c>
      <c r="L71" s="28"/>
      <c r="M71" s="207">
        <f t="shared" si="5"/>
        <v>250.03</v>
      </c>
    </row>
    <row r="72" spans="1:13" s="14" customFormat="1" x14ac:dyDescent="0.25">
      <c r="A72" s="169">
        <v>3</v>
      </c>
      <c r="B72" s="162" t="s">
        <v>75</v>
      </c>
      <c r="C72" s="48" t="s">
        <v>45</v>
      </c>
      <c r="D72" s="49">
        <v>768.61</v>
      </c>
      <c r="E72" s="64">
        <f>E73+E74</f>
        <v>750</v>
      </c>
      <c r="F72" s="10">
        <v>700</v>
      </c>
      <c r="G72" s="10">
        <f>G73+G74</f>
        <v>624.71</v>
      </c>
      <c r="H72" s="10">
        <f>H73+H74</f>
        <v>750.19</v>
      </c>
      <c r="I72" s="12">
        <f t="shared" si="0"/>
        <v>83.294666666666672</v>
      </c>
      <c r="J72" s="12">
        <f t="shared" si="1"/>
        <v>97.603465997059629</v>
      </c>
      <c r="K72" s="13">
        <f t="shared" si="2"/>
        <v>100.02533333333335</v>
      </c>
      <c r="L72" s="12">
        <f t="shared" si="4"/>
        <v>107.17000000000002</v>
      </c>
      <c r="M72" s="203">
        <f>M73+M74</f>
        <v>750.19</v>
      </c>
    </row>
    <row r="73" spans="1:13" s="8" customFormat="1" x14ac:dyDescent="0.25">
      <c r="A73" s="171"/>
      <c r="B73" s="172" t="s">
        <v>76</v>
      </c>
      <c r="C73" s="72" t="s">
        <v>45</v>
      </c>
      <c r="D73" s="73">
        <v>415.25</v>
      </c>
      <c r="E73" s="74">
        <v>500</v>
      </c>
      <c r="F73" s="17">
        <v>450</v>
      </c>
      <c r="G73" s="17">
        <v>482.38</v>
      </c>
      <c r="H73" s="17">
        <v>500</v>
      </c>
      <c r="I73" s="17">
        <f t="shared" si="0"/>
        <v>96.475999999999999</v>
      </c>
      <c r="J73" s="19">
        <f t="shared" si="1"/>
        <v>120.40939193257074</v>
      </c>
      <c r="K73" s="38">
        <f t="shared" si="2"/>
        <v>100</v>
      </c>
      <c r="L73" s="17">
        <f t="shared" si="4"/>
        <v>111.11111111111111</v>
      </c>
      <c r="M73" s="209">
        <f t="shared" si="5"/>
        <v>500</v>
      </c>
    </row>
    <row r="74" spans="1:13" s="8" customFormat="1" x14ac:dyDescent="0.25">
      <c r="A74" s="171"/>
      <c r="B74" s="172" t="s">
        <v>77</v>
      </c>
      <c r="C74" s="72" t="s">
        <v>45</v>
      </c>
      <c r="D74" s="73">
        <v>353.36</v>
      </c>
      <c r="E74" s="74">
        <v>250</v>
      </c>
      <c r="F74" s="17">
        <v>250</v>
      </c>
      <c r="G74" s="17">
        <v>142.33000000000001</v>
      </c>
      <c r="H74" s="17">
        <v>250.19</v>
      </c>
      <c r="I74" s="17">
        <f t="shared" si="0"/>
        <v>56.932000000000002</v>
      </c>
      <c r="J74" s="19">
        <f t="shared" si="1"/>
        <v>70.803146932306987</v>
      </c>
      <c r="K74" s="38">
        <f t="shared" si="2"/>
        <v>100.07600000000001</v>
      </c>
      <c r="L74" s="17">
        <f t="shared" si="4"/>
        <v>100.07600000000001</v>
      </c>
      <c r="M74" s="207">
        <f t="shared" si="5"/>
        <v>250.19</v>
      </c>
    </row>
    <row r="75" spans="1:13" s="14" customFormat="1" x14ac:dyDescent="0.25">
      <c r="A75" s="169">
        <v>4</v>
      </c>
      <c r="B75" s="162" t="s">
        <v>78</v>
      </c>
      <c r="C75" s="48" t="s">
        <v>45</v>
      </c>
      <c r="D75" s="49">
        <v>21.58</v>
      </c>
      <c r="E75" s="214">
        <v>130</v>
      </c>
      <c r="F75" s="215">
        <v>124</v>
      </c>
      <c r="G75" s="215">
        <v>68.09</v>
      </c>
      <c r="H75" s="10">
        <v>130</v>
      </c>
      <c r="I75" s="12">
        <f>G75/E75*100</f>
        <v>52.376923076923077</v>
      </c>
      <c r="J75" s="12">
        <f t="shared" si="1"/>
        <v>602.40963855421694</v>
      </c>
      <c r="K75" s="217">
        <f t="shared" si="2"/>
        <v>100</v>
      </c>
      <c r="L75" s="216">
        <f t="shared" si="4"/>
        <v>104.83870967741935</v>
      </c>
      <c r="M75" s="211">
        <f>H75</f>
        <v>130</v>
      </c>
    </row>
    <row r="76" spans="1:13" s="46" customFormat="1" x14ac:dyDescent="0.25">
      <c r="A76" s="167" t="s">
        <v>58</v>
      </c>
      <c r="B76" s="168" t="s">
        <v>59</v>
      </c>
      <c r="C76" s="68" t="s">
        <v>60</v>
      </c>
      <c r="D76" s="56">
        <v>600</v>
      </c>
      <c r="E76" s="71"/>
      <c r="F76" s="43"/>
      <c r="G76" s="44">
        <v>602.07336523126003</v>
      </c>
      <c r="H76" s="44">
        <v>602.07336523126003</v>
      </c>
      <c r="I76" s="44"/>
      <c r="J76" s="44">
        <f t="shared" ref="J76:J143" si="6">H76/D76*100</f>
        <v>100.34556087187667</v>
      </c>
      <c r="K76" s="45"/>
      <c r="L76" s="43"/>
      <c r="M76" s="206">
        <f t="shared" si="5"/>
        <v>602.07336523126003</v>
      </c>
    </row>
    <row r="77" spans="1:13" s="46" customFormat="1" x14ac:dyDescent="0.25">
      <c r="A77" s="167" t="s">
        <v>58</v>
      </c>
      <c r="B77" s="168" t="s">
        <v>61</v>
      </c>
      <c r="C77" s="68" t="s">
        <v>48</v>
      </c>
      <c r="D77" s="56">
        <v>1294.7999999999997</v>
      </c>
      <c r="E77" s="71"/>
      <c r="F77" s="43"/>
      <c r="G77" s="43">
        <v>1510</v>
      </c>
      <c r="H77" s="58">
        <v>1510</v>
      </c>
      <c r="I77" s="43"/>
      <c r="J77" s="44">
        <f t="shared" si="6"/>
        <v>116.62032746370099</v>
      </c>
      <c r="K77" s="45"/>
      <c r="L77" s="43"/>
      <c r="M77" s="212">
        <f t="shared" si="5"/>
        <v>1510</v>
      </c>
    </row>
    <row r="78" spans="1:13" s="14" customFormat="1" x14ac:dyDescent="0.25">
      <c r="A78" s="169">
        <v>5</v>
      </c>
      <c r="B78" s="162" t="s">
        <v>79</v>
      </c>
      <c r="C78" s="48" t="s">
        <v>45</v>
      </c>
      <c r="D78" s="49">
        <v>161.30000000000001</v>
      </c>
      <c r="E78" s="64">
        <v>160</v>
      </c>
      <c r="F78" s="10"/>
      <c r="G78" s="10">
        <v>178.1</v>
      </c>
      <c r="H78" s="10">
        <v>215.64</v>
      </c>
      <c r="I78" s="12">
        <f t="shared" ref="I78:I143" si="7">G78/E78*100</f>
        <v>111.31249999999999</v>
      </c>
      <c r="J78" s="12">
        <f t="shared" si="6"/>
        <v>133.68877867327959</v>
      </c>
      <c r="K78" s="13">
        <f t="shared" ref="K78:K143" si="8">H78/E78*100</f>
        <v>134.77500000000001</v>
      </c>
      <c r="L78" s="10"/>
      <c r="M78" s="191">
        <f t="shared" si="5"/>
        <v>215.64</v>
      </c>
    </row>
    <row r="79" spans="1:13" s="14" customFormat="1" x14ac:dyDescent="0.25">
      <c r="A79" s="161" t="s">
        <v>80</v>
      </c>
      <c r="B79" s="162" t="s">
        <v>81</v>
      </c>
      <c r="C79" s="48" t="s">
        <v>45</v>
      </c>
      <c r="D79" s="49">
        <v>22447.519999999997</v>
      </c>
      <c r="E79" s="50">
        <f>E80+E85+E89+E90+E91+E93+E95</f>
        <v>22571.599999999999</v>
      </c>
      <c r="F79" s="11">
        <v>21917</v>
      </c>
      <c r="G79" s="12">
        <f>G80+G85+G89+G90+G93+G95+G91</f>
        <v>22719.79</v>
      </c>
      <c r="H79" s="12">
        <f>H80+H85+H89+H90+H93+H95+H91</f>
        <v>22719.79</v>
      </c>
      <c r="I79" s="12">
        <f t="shared" si="7"/>
        <v>100.65653298835706</v>
      </c>
      <c r="J79" s="12">
        <f t="shared" si="6"/>
        <v>101.21291795262908</v>
      </c>
      <c r="K79" s="13">
        <f t="shared" si="8"/>
        <v>100.65653298835706</v>
      </c>
      <c r="L79" s="12">
        <f t="shared" ref="L79:L141" si="9">H79/F79*100</f>
        <v>103.66286444312634</v>
      </c>
      <c r="M79" s="204">
        <f>M80+M85+M89+M90+M91+M93+M95</f>
        <v>22862.910000000003</v>
      </c>
    </row>
    <row r="80" spans="1:13" s="14" customFormat="1" x14ac:dyDescent="0.25">
      <c r="A80" s="169">
        <v>1</v>
      </c>
      <c r="B80" s="162" t="s">
        <v>82</v>
      </c>
      <c r="C80" s="48" t="s">
        <v>45</v>
      </c>
      <c r="D80" s="11">
        <v>12266.63</v>
      </c>
      <c r="E80" s="64">
        <v>12260</v>
      </c>
      <c r="F80" s="11">
        <v>11820</v>
      </c>
      <c r="G80" s="12">
        <v>12180.710000000001</v>
      </c>
      <c r="H80" s="12">
        <v>12180.710000000001</v>
      </c>
      <c r="I80" s="12">
        <f t="shared" si="7"/>
        <v>99.353262642740631</v>
      </c>
      <c r="J80" s="12">
        <f t="shared" si="6"/>
        <v>99.299563123694128</v>
      </c>
      <c r="K80" s="13">
        <f t="shared" si="8"/>
        <v>99.353262642740631</v>
      </c>
      <c r="L80" s="12">
        <f t="shared" si="9"/>
        <v>103.05169204737734</v>
      </c>
      <c r="M80" s="203">
        <f t="shared" si="5"/>
        <v>12180.710000000001</v>
      </c>
    </row>
    <row r="81" spans="1:14" s="46" customFormat="1" x14ac:dyDescent="0.25">
      <c r="A81" s="167" t="s">
        <v>56</v>
      </c>
      <c r="B81" s="168" t="s">
        <v>83</v>
      </c>
      <c r="C81" s="68"/>
      <c r="D81" s="58"/>
      <c r="E81" s="71">
        <v>213</v>
      </c>
      <c r="F81" s="43">
        <v>213</v>
      </c>
      <c r="G81" s="43">
        <v>85</v>
      </c>
      <c r="H81" s="43">
        <v>85</v>
      </c>
      <c r="I81" s="44">
        <f t="shared" si="7"/>
        <v>39.906103286384976</v>
      </c>
      <c r="J81" s="44"/>
      <c r="K81" s="60">
        <f t="shared" si="8"/>
        <v>39.906103286384976</v>
      </c>
      <c r="L81" s="44">
        <f t="shared" si="9"/>
        <v>39.906103286384976</v>
      </c>
      <c r="M81" s="206">
        <f t="shared" si="5"/>
        <v>85</v>
      </c>
    </row>
    <row r="82" spans="1:14" s="46" customFormat="1" x14ac:dyDescent="0.25">
      <c r="A82" s="173" t="s">
        <v>68</v>
      </c>
      <c r="B82" s="168" t="s">
        <v>84</v>
      </c>
      <c r="C82" s="68" t="s">
        <v>85</v>
      </c>
      <c r="D82" s="58">
        <v>11567.36</v>
      </c>
      <c r="E82" s="71">
        <v>11055</v>
      </c>
      <c r="F82" s="58">
        <v>10927</v>
      </c>
      <c r="G82" s="44">
        <v>10855.119999999999</v>
      </c>
      <c r="H82" s="44">
        <v>10855.119999999999</v>
      </c>
      <c r="I82" s="44">
        <f t="shared" si="7"/>
        <v>98.191949344188146</v>
      </c>
      <c r="J82" s="44">
        <f t="shared" si="6"/>
        <v>93.842674560141631</v>
      </c>
      <c r="K82" s="60">
        <f t="shared" si="8"/>
        <v>98.191949344188146</v>
      </c>
      <c r="L82" s="44">
        <f t="shared" si="9"/>
        <v>99.342179921295866</v>
      </c>
      <c r="M82" s="206">
        <f t="shared" si="5"/>
        <v>10855.119999999999</v>
      </c>
    </row>
    <row r="83" spans="1:14" s="46" customFormat="1" x14ac:dyDescent="0.25">
      <c r="A83" s="167" t="s">
        <v>58</v>
      </c>
      <c r="B83" s="168" t="s">
        <v>59</v>
      </c>
      <c r="C83" s="68" t="s">
        <v>60</v>
      </c>
      <c r="D83" s="58">
        <v>34</v>
      </c>
      <c r="E83" s="71">
        <v>35</v>
      </c>
      <c r="F83" s="43">
        <v>35</v>
      </c>
      <c r="G83" s="43">
        <v>30.08</v>
      </c>
      <c r="H83" s="43">
        <v>30.08</v>
      </c>
      <c r="I83" s="44">
        <f t="shared" si="7"/>
        <v>85.94285714285715</v>
      </c>
      <c r="J83" s="44">
        <f t="shared" si="6"/>
        <v>88.470588235294116</v>
      </c>
      <c r="K83" s="60">
        <f t="shared" si="8"/>
        <v>85.94285714285715</v>
      </c>
      <c r="L83" s="44">
        <f t="shared" si="9"/>
        <v>85.94285714285715</v>
      </c>
      <c r="M83" s="206">
        <f t="shared" si="5"/>
        <v>30.08</v>
      </c>
    </row>
    <row r="84" spans="1:14" s="46" customFormat="1" x14ac:dyDescent="0.25">
      <c r="A84" s="167" t="s">
        <v>58</v>
      </c>
      <c r="B84" s="168" t="s">
        <v>61</v>
      </c>
      <c r="C84" s="68" t="s">
        <v>48</v>
      </c>
      <c r="D84" s="56">
        <v>39329.023999999998</v>
      </c>
      <c r="E84" s="57">
        <f>E83*E82/10</f>
        <v>38692.5</v>
      </c>
      <c r="F84" s="43">
        <v>38244</v>
      </c>
      <c r="G84" s="59">
        <f>G82*G83/10</f>
        <v>32652.200959999995</v>
      </c>
      <c r="H84" s="59">
        <f>H82*H83/10</f>
        <v>32652.200959999995</v>
      </c>
      <c r="I84" s="44">
        <f t="shared" si="7"/>
        <v>84.388966750662263</v>
      </c>
      <c r="J84" s="44">
        <f t="shared" si="6"/>
        <v>83.023166199089999</v>
      </c>
      <c r="K84" s="60">
        <f t="shared" si="8"/>
        <v>84.388966750662263</v>
      </c>
      <c r="L84" s="44">
        <f t="shared" si="9"/>
        <v>85.378623993306121</v>
      </c>
      <c r="M84" s="206">
        <f t="shared" si="5"/>
        <v>32652.200959999995</v>
      </c>
    </row>
    <row r="85" spans="1:14" s="14" customFormat="1" x14ac:dyDescent="0.25">
      <c r="A85" s="169">
        <v>2</v>
      </c>
      <c r="B85" s="162" t="s">
        <v>86</v>
      </c>
      <c r="C85" s="48" t="s">
        <v>45</v>
      </c>
      <c r="D85" s="66">
        <v>7779.63</v>
      </c>
      <c r="E85" s="50">
        <v>7759.6</v>
      </c>
      <c r="F85" s="11">
        <v>7652</v>
      </c>
      <c r="G85" s="12">
        <v>7889.16</v>
      </c>
      <c r="H85" s="12">
        <v>7889.16</v>
      </c>
      <c r="I85" s="12">
        <f t="shared" si="7"/>
        <v>101.66967369452034</v>
      </c>
      <c r="J85" s="12">
        <f t="shared" si="6"/>
        <v>101.40790757401059</v>
      </c>
      <c r="K85" s="13">
        <f t="shared" si="8"/>
        <v>101.66967369452034</v>
      </c>
      <c r="L85" s="12">
        <f t="shared" si="9"/>
        <v>103.09932043910088</v>
      </c>
      <c r="M85" s="203">
        <f t="shared" si="5"/>
        <v>7889.16</v>
      </c>
    </row>
    <row r="86" spans="1:14" s="46" customFormat="1" x14ac:dyDescent="0.25">
      <c r="A86" s="173" t="s">
        <v>71</v>
      </c>
      <c r="B86" s="168" t="s">
        <v>84</v>
      </c>
      <c r="C86" s="68" t="s">
        <v>85</v>
      </c>
      <c r="D86" s="56">
        <v>7246.63</v>
      </c>
      <c r="E86" s="57">
        <v>7261.53</v>
      </c>
      <c r="F86" s="58">
        <v>7200</v>
      </c>
      <c r="G86" s="44">
        <v>6818.78</v>
      </c>
      <c r="H86" s="44">
        <v>6818.78</v>
      </c>
      <c r="I86" s="44">
        <f t="shared" si="7"/>
        <v>93.902800098601816</v>
      </c>
      <c r="J86" s="44">
        <f t="shared" si="6"/>
        <v>94.095876290082415</v>
      </c>
      <c r="K86" s="60">
        <f t="shared" si="8"/>
        <v>93.902800098601816</v>
      </c>
      <c r="L86" s="44">
        <f t="shared" si="9"/>
        <v>94.705277777777781</v>
      </c>
      <c r="M86" s="206">
        <f t="shared" si="5"/>
        <v>6818.78</v>
      </c>
    </row>
    <row r="87" spans="1:14" s="46" customFormat="1" x14ac:dyDescent="0.25">
      <c r="A87" s="167" t="s">
        <v>58</v>
      </c>
      <c r="B87" s="168" t="s">
        <v>59</v>
      </c>
      <c r="C87" s="68" t="s">
        <v>60</v>
      </c>
      <c r="D87" s="56">
        <v>15.5</v>
      </c>
      <c r="E87" s="57">
        <v>17.3</v>
      </c>
      <c r="F87" s="43">
        <v>17.3</v>
      </c>
      <c r="G87" s="43">
        <v>17.920000000000002</v>
      </c>
      <c r="H87" s="44">
        <v>17.91526169183404</v>
      </c>
      <c r="I87" s="44">
        <f t="shared" si="7"/>
        <v>103.58381502890175</v>
      </c>
      <c r="J87" s="44">
        <f t="shared" si="6"/>
        <v>115.58233349570348</v>
      </c>
      <c r="K87" s="60">
        <f t="shared" si="8"/>
        <v>103.55642596435861</v>
      </c>
      <c r="L87" s="44">
        <f t="shared" si="9"/>
        <v>103.55642596435861</v>
      </c>
      <c r="M87" s="206">
        <f t="shared" si="5"/>
        <v>17.91526169183404</v>
      </c>
    </row>
    <row r="88" spans="1:14" s="46" customFormat="1" x14ac:dyDescent="0.25">
      <c r="A88" s="167" t="s">
        <v>58</v>
      </c>
      <c r="B88" s="168" t="s">
        <v>61</v>
      </c>
      <c r="C88" s="68" t="s">
        <v>48</v>
      </c>
      <c r="D88" s="56">
        <v>11232.2765</v>
      </c>
      <c r="E88" s="57">
        <f>E87*E86/10</f>
        <v>12562.446899999999</v>
      </c>
      <c r="F88" s="58">
        <v>12456</v>
      </c>
      <c r="G88" s="44">
        <f>G86*G87/10</f>
        <v>12219.253760000001</v>
      </c>
      <c r="H88" s="44">
        <f>H86*H87/10</f>
        <v>12216.022811904411</v>
      </c>
      <c r="I88" s="44">
        <f t="shared" si="7"/>
        <v>97.268102761095079</v>
      </c>
      <c r="J88" s="44">
        <f t="shared" si="6"/>
        <v>108.75820953930766</v>
      </c>
      <c r="K88" s="60">
        <f t="shared" si="8"/>
        <v>97.242383662568258</v>
      </c>
      <c r="L88" s="44">
        <f t="shared" si="9"/>
        <v>98.073400866284615</v>
      </c>
      <c r="M88" s="206">
        <f>H88</f>
        <v>12216.022811904411</v>
      </c>
    </row>
    <row r="89" spans="1:14" s="14" customFormat="1" x14ac:dyDescent="0.25">
      <c r="A89" s="169">
        <v>3</v>
      </c>
      <c r="B89" s="162" t="s">
        <v>87</v>
      </c>
      <c r="C89" s="48" t="s">
        <v>45</v>
      </c>
      <c r="D89" s="66">
        <v>93.92</v>
      </c>
      <c r="E89" s="53">
        <v>86.8</v>
      </c>
      <c r="F89" s="10"/>
      <c r="G89" s="10">
        <v>91.589999999999989</v>
      </c>
      <c r="H89" s="10">
        <v>91.589999999999989</v>
      </c>
      <c r="I89" s="12">
        <f t="shared" si="7"/>
        <v>105.51843317972349</v>
      </c>
      <c r="J89" s="10">
        <f t="shared" si="6"/>
        <v>97.519165247018719</v>
      </c>
      <c r="K89" s="13">
        <f t="shared" si="8"/>
        <v>105.51843317972349</v>
      </c>
      <c r="L89" s="10"/>
      <c r="M89" s="203">
        <v>94.77</v>
      </c>
    </row>
    <row r="90" spans="1:14" s="14" customFormat="1" x14ac:dyDescent="0.25">
      <c r="A90" s="169">
        <v>4</v>
      </c>
      <c r="B90" s="162" t="s">
        <v>88</v>
      </c>
      <c r="C90" s="48" t="s">
        <v>45</v>
      </c>
      <c r="D90" s="49">
        <v>8.1999999999999993</v>
      </c>
      <c r="E90" s="53">
        <v>8.1999999999999993</v>
      </c>
      <c r="F90" s="10"/>
      <c r="G90" s="10">
        <v>8.1999999999999993</v>
      </c>
      <c r="H90" s="10">
        <v>8.1999999999999993</v>
      </c>
      <c r="I90" s="10">
        <f t="shared" si="7"/>
        <v>100</v>
      </c>
      <c r="J90" s="10">
        <f t="shared" si="6"/>
        <v>100</v>
      </c>
      <c r="K90" s="34">
        <f t="shared" si="8"/>
        <v>100</v>
      </c>
      <c r="L90" s="10"/>
      <c r="M90" s="203">
        <f t="shared" si="5"/>
        <v>8.1999999999999993</v>
      </c>
    </row>
    <row r="91" spans="1:14" s="14" customFormat="1" x14ac:dyDescent="0.25">
      <c r="A91" s="169">
        <v>5</v>
      </c>
      <c r="B91" s="162" t="s">
        <v>89</v>
      </c>
      <c r="C91" s="48" t="s">
        <v>45</v>
      </c>
      <c r="D91" s="49">
        <v>1961.87</v>
      </c>
      <c r="E91" s="53">
        <v>2005</v>
      </c>
      <c r="F91" s="11">
        <v>2005</v>
      </c>
      <c r="G91" s="12">
        <v>2059.4499999999998</v>
      </c>
      <c r="H91" s="12">
        <v>2059.4499999999998</v>
      </c>
      <c r="I91" s="12">
        <f t="shared" si="7"/>
        <v>102.71571072319202</v>
      </c>
      <c r="J91" s="12">
        <f t="shared" si="6"/>
        <v>104.97382599254792</v>
      </c>
      <c r="K91" s="13">
        <f t="shared" si="8"/>
        <v>102.71571072319202</v>
      </c>
      <c r="L91" s="12">
        <f t="shared" si="9"/>
        <v>102.71571072319202</v>
      </c>
      <c r="M91" s="203">
        <v>2089.4</v>
      </c>
    </row>
    <row r="92" spans="1:14" s="46" customFormat="1" x14ac:dyDescent="0.25">
      <c r="A92" s="167"/>
      <c r="B92" s="168" t="s">
        <v>90</v>
      </c>
      <c r="C92" s="68" t="s">
        <v>45</v>
      </c>
      <c r="D92" s="56">
        <v>367.09</v>
      </c>
      <c r="E92" s="75">
        <f>E91-D91</f>
        <v>43.130000000000109</v>
      </c>
      <c r="F92" s="43">
        <v>85</v>
      </c>
      <c r="G92" s="44">
        <f>G91-D91</f>
        <v>97.579999999999927</v>
      </c>
      <c r="H92" s="44">
        <f>H91-D91</f>
        <v>97.579999999999927</v>
      </c>
      <c r="I92" s="44">
        <f t="shared" si="7"/>
        <v>226.24623232088959</v>
      </c>
      <c r="J92" s="44">
        <f t="shared" si="6"/>
        <v>26.582037102617868</v>
      </c>
      <c r="K92" s="60">
        <f t="shared" si="8"/>
        <v>226.24623232088959</v>
      </c>
      <c r="L92" s="44">
        <f t="shared" si="9"/>
        <v>114.79999999999993</v>
      </c>
      <c r="M92" s="207">
        <f>M91-H91</f>
        <v>29.950000000000273</v>
      </c>
    </row>
    <row r="93" spans="1:14" s="14" customFormat="1" x14ac:dyDescent="0.25">
      <c r="A93" s="169">
        <v>6</v>
      </c>
      <c r="B93" s="162" t="s">
        <v>91</v>
      </c>
      <c r="C93" s="48" t="s">
        <v>45</v>
      </c>
      <c r="D93" s="66">
        <v>325.27</v>
      </c>
      <c r="E93" s="64">
        <v>440</v>
      </c>
      <c r="F93" s="10">
        <v>440</v>
      </c>
      <c r="G93" s="10">
        <v>464.01</v>
      </c>
      <c r="H93" s="10">
        <v>464.01</v>
      </c>
      <c r="I93" s="12">
        <f t="shared" si="7"/>
        <v>105.45681818181818</v>
      </c>
      <c r="J93" s="12">
        <f t="shared" si="6"/>
        <v>142.65379530851294</v>
      </c>
      <c r="K93" s="13">
        <f t="shared" si="8"/>
        <v>105.45681818181818</v>
      </c>
      <c r="L93" s="12">
        <f t="shared" si="9"/>
        <v>105.45681818181818</v>
      </c>
      <c r="M93" s="211">
        <v>574</v>
      </c>
    </row>
    <row r="94" spans="1:14" s="46" customFormat="1" x14ac:dyDescent="0.25">
      <c r="A94" s="167"/>
      <c r="B94" s="168" t="s">
        <v>90</v>
      </c>
      <c r="C94" s="68" t="s">
        <v>45</v>
      </c>
      <c r="D94" s="56">
        <v>215.76</v>
      </c>
      <c r="E94" s="71">
        <f>E93-D93</f>
        <v>114.73000000000002</v>
      </c>
      <c r="F94" s="76">
        <v>112</v>
      </c>
      <c r="G94" s="76">
        <f>G93-D93</f>
        <v>138.74</v>
      </c>
      <c r="H94" s="76">
        <f>H93-D93</f>
        <v>138.74</v>
      </c>
      <c r="I94" s="44">
        <f t="shared" si="7"/>
        <v>120.92739475289808</v>
      </c>
      <c r="J94" s="44">
        <f t="shared" si="6"/>
        <v>64.302929180571013</v>
      </c>
      <c r="K94" s="60">
        <f t="shared" si="8"/>
        <v>120.92739475289808</v>
      </c>
      <c r="L94" s="44">
        <f t="shared" si="9"/>
        <v>123.875</v>
      </c>
      <c r="M94" s="209">
        <f>M93-H93</f>
        <v>109.99000000000001</v>
      </c>
      <c r="N94" s="205"/>
    </row>
    <row r="95" spans="1:14" s="14" customFormat="1" ht="54" customHeight="1" x14ac:dyDescent="0.25">
      <c r="A95" s="169">
        <v>7</v>
      </c>
      <c r="B95" s="162" t="s">
        <v>92</v>
      </c>
      <c r="C95" s="48" t="s">
        <v>45</v>
      </c>
      <c r="D95" s="66">
        <v>12</v>
      </c>
      <c r="E95" s="64">
        <v>12</v>
      </c>
      <c r="F95" s="10"/>
      <c r="G95" s="10">
        <v>26.67</v>
      </c>
      <c r="H95" s="10">
        <v>26.67</v>
      </c>
      <c r="I95" s="12">
        <f t="shared" si="7"/>
        <v>222.25</v>
      </c>
      <c r="J95" s="12">
        <f t="shared" si="6"/>
        <v>222.25</v>
      </c>
      <c r="K95" s="13">
        <f t="shared" si="8"/>
        <v>222.25</v>
      </c>
      <c r="L95" s="10"/>
      <c r="M95" s="203">
        <f t="shared" si="5"/>
        <v>26.67</v>
      </c>
    </row>
    <row r="96" spans="1:14" s="14" customFormat="1" x14ac:dyDescent="0.25">
      <c r="A96" s="169" t="s">
        <v>93</v>
      </c>
      <c r="B96" s="162" t="s">
        <v>94</v>
      </c>
      <c r="C96" s="48" t="s">
        <v>45</v>
      </c>
      <c r="D96" s="49">
        <v>374.14</v>
      </c>
      <c r="E96" s="53">
        <v>402</v>
      </c>
      <c r="F96" s="10">
        <v>402</v>
      </c>
      <c r="G96" s="10">
        <v>409.05</v>
      </c>
      <c r="H96" s="10">
        <v>409.05</v>
      </c>
      <c r="I96" s="12">
        <f t="shared" si="7"/>
        <v>101.75373134328358</v>
      </c>
      <c r="J96" s="12">
        <f t="shared" si="6"/>
        <v>109.33073181162132</v>
      </c>
      <c r="K96" s="13">
        <f t="shared" si="8"/>
        <v>101.75373134328358</v>
      </c>
      <c r="L96" s="12">
        <f t="shared" si="9"/>
        <v>101.75373134328358</v>
      </c>
      <c r="M96" s="196">
        <v>402</v>
      </c>
    </row>
    <row r="97" spans="1:14" s="46" customFormat="1" x14ac:dyDescent="0.25">
      <c r="A97" s="173"/>
      <c r="B97" s="168" t="s">
        <v>95</v>
      </c>
      <c r="C97" s="68" t="s">
        <v>85</v>
      </c>
      <c r="D97" s="56">
        <v>332.04</v>
      </c>
      <c r="E97" s="218">
        <v>38.700000000000003</v>
      </c>
      <c r="F97" s="219"/>
      <c r="G97" s="219">
        <v>34.950000000000003</v>
      </c>
      <c r="H97" s="219">
        <v>34.950000000000003</v>
      </c>
      <c r="I97" s="220">
        <f t="shared" si="7"/>
        <v>90.310077519379846</v>
      </c>
      <c r="J97" s="220">
        <f t="shared" si="6"/>
        <v>10.525840260209614</v>
      </c>
      <c r="K97" s="221">
        <f t="shared" si="8"/>
        <v>90.310077519379846</v>
      </c>
      <c r="L97" s="43"/>
      <c r="M97" s="197">
        <v>39</v>
      </c>
    </row>
    <row r="98" spans="1:14" s="14" customFormat="1" ht="42.75" x14ac:dyDescent="0.25">
      <c r="A98" s="169" t="s">
        <v>96</v>
      </c>
      <c r="B98" s="162" t="s">
        <v>97</v>
      </c>
      <c r="C98" s="48" t="s">
        <v>14</v>
      </c>
      <c r="D98" s="66">
        <v>7.36</v>
      </c>
      <c r="E98" s="77">
        <v>7.36</v>
      </c>
      <c r="F98" s="10"/>
      <c r="G98" s="10"/>
      <c r="H98" s="10"/>
      <c r="I98" s="10">
        <f t="shared" si="7"/>
        <v>0</v>
      </c>
      <c r="J98" s="10">
        <f t="shared" si="6"/>
        <v>0</v>
      </c>
      <c r="K98" s="34">
        <f t="shared" si="8"/>
        <v>0</v>
      </c>
      <c r="L98" s="10"/>
      <c r="M98" s="213">
        <v>7.36</v>
      </c>
    </row>
    <row r="99" spans="1:14" s="32" customFormat="1" x14ac:dyDescent="0.25">
      <c r="A99" s="169" t="s">
        <v>98</v>
      </c>
      <c r="B99" s="174" t="s">
        <v>99</v>
      </c>
      <c r="C99" s="78"/>
      <c r="D99" s="49"/>
      <c r="E99" s="53"/>
      <c r="F99" s="28"/>
      <c r="G99" s="28"/>
      <c r="H99" s="28"/>
      <c r="I99" s="10"/>
      <c r="J99" s="10"/>
      <c r="K99" s="34"/>
      <c r="L99" s="10"/>
      <c r="M99" s="198"/>
    </row>
    <row r="100" spans="1:14" s="8" customFormat="1" x14ac:dyDescent="0.25">
      <c r="A100" s="171"/>
      <c r="B100" s="175" t="s">
        <v>100</v>
      </c>
      <c r="C100" s="79" t="s">
        <v>48</v>
      </c>
      <c r="D100" s="73">
        <v>56515.029999999992</v>
      </c>
      <c r="E100" s="80">
        <f>E70</f>
        <v>54340</v>
      </c>
      <c r="F100" s="17"/>
      <c r="G100" s="18">
        <v>54842</v>
      </c>
      <c r="H100" s="18">
        <v>54842</v>
      </c>
      <c r="I100" s="12">
        <f t="shared" si="7"/>
        <v>100.92381302907619</v>
      </c>
      <c r="J100" s="12">
        <f t="shared" si="6"/>
        <v>97.0396724552743</v>
      </c>
      <c r="K100" s="20">
        <f t="shared" si="8"/>
        <v>100.92381302907619</v>
      </c>
      <c r="L100" s="10"/>
      <c r="M100" s="194">
        <v>58482</v>
      </c>
    </row>
    <row r="101" spans="1:14" s="14" customFormat="1" x14ac:dyDescent="0.25">
      <c r="A101" s="169" t="s">
        <v>101</v>
      </c>
      <c r="B101" s="176" t="s">
        <v>102</v>
      </c>
      <c r="C101" s="81"/>
      <c r="D101" s="49"/>
      <c r="E101" s="53"/>
      <c r="F101" s="10"/>
      <c r="G101" s="10"/>
      <c r="H101" s="10"/>
      <c r="I101" s="10"/>
      <c r="J101" s="10"/>
      <c r="K101" s="34"/>
      <c r="L101" s="10"/>
      <c r="M101" s="193"/>
    </row>
    <row r="102" spans="1:14" s="14" customFormat="1" ht="28.5" x14ac:dyDescent="0.25">
      <c r="A102" s="169" t="s">
        <v>20</v>
      </c>
      <c r="B102" s="162" t="s">
        <v>314</v>
      </c>
      <c r="C102" s="48" t="s">
        <v>45</v>
      </c>
      <c r="D102" s="51">
        <f>D103+D106+D107</f>
        <v>583.31000000000006</v>
      </c>
      <c r="E102" s="51"/>
      <c r="F102" s="51"/>
      <c r="G102" s="51">
        <f t="shared" ref="G102" si="10">G103+G106+G107</f>
        <v>0</v>
      </c>
      <c r="H102" s="51">
        <f>H103+H106+H107</f>
        <v>513.76</v>
      </c>
      <c r="I102" s="10"/>
      <c r="J102" s="12">
        <f t="shared" si="6"/>
        <v>88.0766659237798</v>
      </c>
      <c r="K102" s="13"/>
      <c r="L102" s="12"/>
      <c r="M102" s="193"/>
    </row>
    <row r="103" spans="1:14" s="8" customFormat="1" x14ac:dyDescent="0.25">
      <c r="A103" s="171" t="s">
        <v>311</v>
      </c>
      <c r="B103" s="172" t="s">
        <v>320</v>
      </c>
      <c r="C103" s="72" t="s">
        <v>45</v>
      </c>
      <c r="D103" s="82">
        <f>D104+D105</f>
        <v>513.07000000000005</v>
      </c>
      <c r="E103" s="18">
        <f t="shared" ref="E103:G103" si="11">E104+E105</f>
        <v>370</v>
      </c>
      <c r="F103" s="18">
        <f t="shared" si="11"/>
        <v>383</v>
      </c>
      <c r="G103" s="82">
        <f t="shared" si="11"/>
        <v>0</v>
      </c>
      <c r="H103" s="82">
        <f>H104+H105</f>
        <v>438.32</v>
      </c>
      <c r="I103" s="17">
        <f t="shared" si="7"/>
        <v>0</v>
      </c>
      <c r="J103" s="19">
        <f t="shared" si="6"/>
        <v>85.43083789736292</v>
      </c>
      <c r="K103" s="20">
        <f t="shared" si="8"/>
        <v>118.46486486486486</v>
      </c>
      <c r="L103" s="19">
        <f t="shared" si="9"/>
        <v>114.443864229765</v>
      </c>
      <c r="M103" s="17">
        <v>290</v>
      </c>
    </row>
    <row r="104" spans="1:14" s="32" customFormat="1" x14ac:dyDescent="0.25">
      <c r="A104" s="170"/>
      <c r="B104" s="166" t="s">
        <v>309</v>
      </c>
      <c r="C104" s="65" t="s">
        <v>45</v>
      </c>
      <c r="D104" s="135">
        <v>475.3</v>
      </c>
      <c r="E104" s="67">
        <v>370</v>
      </c>
      <c r="F104" s="28">
        <v>363</v>
      </c>
      <c r="G104" s="28"/>
      <c r="H104" s="28">
        <v>397.32</v>
      </c>
      <c r="I104" s="28">
        <f t="shared" si="7"/>
        <v>0</v>
      </c>
      <c r="J104" s="29">
        <f t="shared" si="6"/>
        <v>83.593519882179663</v>
      </c>
      <c r="K104" s="30">
        <f t="shared" si="8"/>
        <v>107.3837837837838</v>
      </c>
      <c r="L104" s="29">
        <f t="shared" si="9"/>
        <v>109.45454545454545</v>
      </c>
      <c r="M104" s="28">
        <v>290</v>
      </c>
      <c r="N104" s="136"/>
    </row>
    <row r="105" spans="1:14" s="32" customFormat="1" x14ac:dyDescent="0.25">
      <c r="A105" s="170"/>
      <c r="B105" s="166" t="s">
        <v>310</v>
      </c>
      <c r="C105" s="65" t="s">
        <v>45</v>
      </c>
      <c r="D105" s="135">
        <v>37.770000000000003</v>
      </c>
      <c r="E105" s="67">
        <v>0</v>
      </c>
      <c r="F105" s="28">
        <v>20</v>
      </c>
      <c r="G105" s="28"/>
      <c r="H105" s="28">
        <v>41</v>
      </c>
      <c r="I105" s="28"/>
      <c r="J105" s="29">
        <f t="shared" si="6"/>
        <v>108.55176065660577</v>
      </c>
      <c r="K105" s="70"/>
      <c r="L105" s="29">
        <f t="shared" si="9"/>
        <v>204.99999999999997</v>
      </c>
      <c r="M105" s="28"/>
    </row>
    <row r="106" spans="1:14" s="8" customFormat="1" ht="27.75" customHeight="1" x14ac:dyDescent="0.25">
      <c r="A106" s="171" t="s">
        <v>312</v>
      </c>
      <c r="B106" s="172" t="s">
        <v>308</v>
      </c>
      <c r="C106" s="72" t="s">
        <v>45</v>
      </c>
      <c r="D106" s="82"/>
      <c r="E106" s="74"/>
      <c r="F106" s="17"/>
      <c r="G106" s="17"/>
      <c r="H106" s="17">
        <v>29</v>
      </c>
      <c r="I106" s="17"/>
      <c r="J106" s="19"/>
      <c r="K106" s="38"/>
      <c r="L106" s="17"/>
      <c r="M106" s="17"/>
    </row>
    <row r="107" spans="1:14" s="8" customFormat="1" x14ac:dyDescent="0.25">
      <c r="A107" s="171" t="s">
        <v>313</v>
      </c>
      <c r="B107" s="172" t="s">
        <v>315</v>
      </c>
      <c r="C107" s="72" t="s">
        <v>45</v>
      </c>
      <c r="D107" s="82">
        <v>70.239999999999995</v>
      </c>
      <c r="E107" s="74"/>
      <c r="F107" s="17"/>
      <c r="G107" s="17"/>
      <c r="H107" s="17">
        <v>46.44</v>
      </c>
      <c r="I107" s="17"/>
      <c r="J107" s="19"/>
      <c r="K107" s="38"/>
      <c r="L107" s="17"/>
      <c r="M107" s="17"/>
    </row>
    <row r="108" spans="1:14" s="8" customFormat="1" ht="30" x14ac:dyDescent="0.25">
      <c r="A108" s="171" t="s">
        <v>20</v>
      </c>
      <c r="B108" s="175" t="s">
        <v>316</v>
      </c>
      <c r="C108" s="81" t="s">
        <v>14</v>
      </c>
      <c r="D108" s="83" t="s">
        <v>103</v>
      </c>
      <c r="E108" s="83" t="s">
        <v>103</v>
      </c>
      <c r="F108" s="17"/>
      <c r="G108" s="83" t="s">
        <v>103</v>
      </c>
      <c r="H108" s="83" t="s">
        <v>103</v>
      </c>
      <c r="I108" s="10">
        <f t="shared" si="7"/>
        <v>100</v>
      </c>
      <c r="J108" s="10">
        <f t="shared" si="6"/>
        <v>100</v>
      </c>
      <c r="K108" s="38">
        <f t="shared" si="8"/>
        <v>100</v>
      </c>
      <c r="L108" s="10"/>
      <c r="M108" s="83" t="s">
        <v>103</v>
      </c>
    </row>
    <row r="109" spans="1:14" s="8" customFormat="1" ht="30" x14ac:dyDescent="0.25">
      <c r="A109" s="171" t="s">
        <v>20</v>
      </c>
      <c r="B109" s="175" t="s">
        <v>317</v>
      </c>
      <c r="C109" s="79" t="s">
        <v>14</v>
      </c>
      <c r="D109" s="83">
        <v>46.73</v>
      </c>
      <c r="E109" s="83">
        <v>46.73</v>
      </c>
      <c r="F109" s="17"/>
      <c r="G109" s="83">
        <v>46.73</v>
      </c>
      <c r="H109" s="83">
        <v>46.73</v>
      </c>
      <c r="I109" s="17">
        <f t="shared" si="7"/>
        <v>100</v>
      </c>
      <c r="J109" s="17">
        <f t="shared" si="6"/>
        <v>100</v>
      </c>
      <c r="K109" s="38">
        <f t="shared" si="8"/>
        <v>100</v>
      </c>
      <c r="L109" s="17"/>
      <c r="M109" s="83">
        <v>46.73</v>
      </c>
    </row>
    <row r="110" spans="1:14" s="14" customFormat="1" x14ac:dyDescent="0.25">
      <c r="A110" s="161" t="s">
        <v>104</v>
      </c>
      <c r="B110" s="162" t="s">
        <v>105</v>
      </c>
      <c r="C110" s="48"/>
      <c r="D110" s="49"/>
      <c r="E110" s="53"/>
      <c r="F110" s="10"/>
      <c r="G110" s="10"/>
      <c r="H110" s="10"/>
      <c r="I110" s="10"/>
      <c r="J110" s="10"/>
      <c r="K110" s="34"/>
      <c r="L110" s="10"/>
      <c r="M110" s="10"/>
    </row>
    <row r="111" spans="1:14" s="14" customFormat="1" x14ac:dyDescent="0.25">
      <c r="A111" s="161">
        <v>1</v>
      </c>
      <c r="B111" s="162" t="s">
        <v>106</v>
      </c>
      <c r="C111" s="48" t="s">
        <v>107</v>
      </c>
      <c r="D111" s="11">
        <v>31513</v>
      </c>
      <c r="E111" s="64">
        <f>SUM(E112:E115)</f>
        <v>30705</v>
      </c>
      <c r="F111" s="11">
        <v>26035</v>
      </c>
      <c r="G111" s="11">
        <f>SUM(G112:G115)</f>
        <v>38118</v>
      </c>
      <c r="H111" s="11">
        <f>SUM(H112:H115)</f>
        <v>38644</v>
      </c>
      <c r="I111" s="12">
        <f t="shared" si="7"/>
        <v>124.14264777723498</v>
      </c>
      <c r="J111" s="12">
        <f t="shared" si="6"/>
        <v>122.6287563862533</v>
      </c>
      <c r="K111" s="13">
        <f t="shared" si="8"/>
        <v>125.85572382348151</v>
      </c>
      <c r="L111" s="12">
        <f t="shared" si="9"/>
        <v>148.43095832533129</v>
      </c>
      <c r="M111" s="196">
        <f>SUM(M112:M115)</f>
        <v>38670</v>
      </c>
    </row>
    <row r="112" spans="1:14" s="8" customFormat="1" x14ac:dyDescent="0.25">
      <c r="A112" s="177"/>
      <c r="B112" s="172" t="s">
        <v>108</v>
      </c>
      <c r="C112" s="72" t="s">
        <v>107</v>
      </c>
      <c r="D112" s="18">
        <v>1275</v>
      </c>
      <c r="E112" s="74">
        <v>1500</v>
      </c>
      <c r="F112" s="18">
        <v>1335</v>
      </c>
      <c r="G112" s="18">
        <v>1171</v>
      </c>
      <c r="H112" s="18">
        <v>1188</v>
      </c>
      <c r="I112" s="19">
        <f t="shared" si="7"/>
        <v>78.066666666666663</v>
      </c>
      <c r="J112" s="19">
        <f t="shared" si="6"/>
        <v>93.17647058823529</v>
      </c>
      <c r="K112" s="20">
        <f t="shared" si="8"/>
        <v>79.2</v>
      </c>
      <c r="L112" s="19">
        <f t="shared" si="9"/>
        <v>88.988764044943821</v>
      </c>
      <c r="M112" s="6">
        <v>1200</v>
      </c>
    </row>
    <row r="113" spans="1:13" s="8" customFormat="1" x14ac:dyDescent="0.25">
      <c r="A113" s="177"/>
      <c r="B113" s="172" t="s">
        <v>109</v>
      </c>
      <c r="C113" s="72" t="s">
        <v>107</v>
      </c>
      <c r="D113" s="18">
        <v>7393</v>
      </c>
      <c r="E113" s="74">
        <v>7180</v>
      </c>
      <c r="F113" s="18">
        <v>7180</v>
      </c>
      <c r="G113" s="18">
        <v>7382</v>
      </c>
      <c r="H113" s="18">
        <v>7570</v>
      </c>
      <c r="I113" s="19">
        <f t="shared" si="7"/>
        <v>102.8133704735376</v>
      </c>
      <c r="J113" s="19">
        <f t="shared" si="6"/>
        <v>102.39415663465441</v>
      </c>
      <c r="K113" s="20">
        <f t="shared" si="8"/>
        <v>105.43175487465182</v>
      </c>
      <c r="L113" s="19">
        <f t="shared" si="9"/>
        <v>105.43175487465182</v>
      </c>
      <c r="M113" s="6">
        <v>7570</v>
      </c>
    </row>
    <row r="114" spans="1:13" s="8" customFormat="1" x14ac:dyDescent="0.25">
      <c r="A114" s="177"/>
      <c r="B114" s="172" t="s">
        <v>110</v>
      </c>
      <c r="C114" s="72" t="s">
        <v>107</v>
      </c>
      <c r="D114" s="18">
        <v>18894</v>
      </c>
      <c r="E114" s="74">
        <v>18475</v>
      </c>
      <c r="F114" s="18">
        <v>17500</v>
      </c>
      <c r="G114" s="18">
        <v>25621</v>
      </c>
      <c r="H114" s="18">
        <v>25700</v>
      </c>
      <c r="I114" s="19">
        <f t="shared" si="7"/>
        <v>138.67929634641408</v>
      </c>
      <c r="J114" s="19">
        <f t="shared" si="6"/>
        <v>136.02201757171588</v>
      </c>
      <c r="K114" s="20">
        <f t="shared" si="8"/>
        <v>139.10690121786197</v>
      </c>
      <c r="L114" s="19">
        <f t="shared" si="9"/>
        <v>146.85714285714286</v>
      </c>
      <c r="M114" s="6">
        <v>25700</v>
      </c>
    </row>
    <row r="115" spans="1:13" s="8" customFormat="1" x14ac:dyDescent="0.25">
      <c r="A115" s="177"/>
      <c r="B115" s="172" t="s">
        <v>318</v>
      </c>
      <c r="C115" s="72" t="s">
        <v>107</v>
      </c>
      <c r="D115" s="18">
        <v>3951</v>
      </c>
      <c r="E115" s="74">
        <v>3550</v>
      </c>
      <c r="F115" s="17"/>
      <c r="G115" s="18">
        <v>3944</v>
      </c>
      <c r="H115" s="18">
        <v>4186</v>
      </c>
      <c r="I115" s="19">
        <f t="shared" si="7"/>
        <v>111.09859154929578</v>
      </c>
      <c r="J115" s="19">
        <f t="shared" si="6"/>
        <v>105.94786130093648</v>
      </c>
      <c r="K115" s="20">
        <f t="shared" si="8"/>
        <v>117.91549295774648</v>
      </c>
      <c r="L115" s="19"/>
      <c r="M115" s="6">
        <v>4200</v>
      </c>
    </row>
    <row r="116" spans="1:13" s="14" customFormat="1" x14ac:dyDescent="0.25">
      <c r="A116" s="161">
        <v>2</v>
      </c>
      <c r="B116" s="162" t="s">
        <v>111</v>
      </c>
      <c r="C116" s="48" t="s">
        <v>107</v>
      </c>
      <c r="D116" s="11">
        <v>428920</v>
      </c>
      <c r="E116" s="64">
        <v>438620</v>
      </c>
      <c r="F116" s="10"/>
      <c r="G116" s="11">
        <v>395594</v>
      </c>
      <c r="H116" s="11">
        <v>440500</v>
      </c>
      <c r="I116" s="12">
        <f t="shared" si="7"/>
        <v>90.190597783958779</v>
      </c>
      <c r="J116" s="12">
        <f t="shared" si="6"/>
        <v>102.69980415928379</v>
      </c>
      <c r="K116" s="13">
        <f t="shared" si="8"/>
        <v>100.4286170261274</v>
      </c>
      <c r="L116" s="10"/>
      <c r="M116" s="6">
        <v>450000</v>
      </c>
    </row>
    <row r="117" spans="1:13" s="14" customFormat="1" x14ac:dyDescent="0.25">
      <c r="A117" s="161">
        <v>3</v>
      </c>
      <c r="B117" s="162" t="s">
        <v>112</v>
      </c>
      <c r="C117" s="48" t="s">
        <v>48</v>
      </c>
      <c r="D117" s="11">
        <v>3480</v>
      </c>
      <c r="E117" s="64">
        <v>3590</v>
      </c>
      <c r="F117" s="10"/>
      <c r="G117" s="11">
        <v>3450</v>
      </c>
      <c r="H117" s="11">
        <v>3710</v>
      </c>
      <c r="I117" s="12">
        <f t="shared" si="7"/>
        <v>96.100278551532043</v>
      </c>
      <c r="J117" s="12">
        <f t="shared" si="6"/>
        <v>106.60919540229885</v>
      </c>
      <c r="K117" s="13">
        <f t="shared" si="8"/>
        <v>103.34261838440111</v>
      </c>
      <c r="L117" s="10"/>
      <c r="M117" s="6">
        <v>3700</v>
      </c>
    </row>
    <row r="118" spans="1:13" s="8" customFormat="1" x14ac:dyDescent="0.25">
      <c r="A118" s="177"/>
      <c r="B118" s="172" t="s">
        <v>113</v>
      </c>
      <c r="C118" s="72" t="s">
        <v>48</v>
      </c>
      <c r="D118" s="18">
        <v>2350</v>
      </c>
      <c r="E118" s="74">
        <v>2450</v>
      </c>
      <c r="F118" s="17"/>
      <c r="G118" s="18">
        <v>2500</v>
      </c>
      <c r="H118" s="18">
        <v>2650</v>
      </c>
      <c r="I118" s="19">
        <f t="shared" si="7"/>
        <v>102.04081632653062</v>
      </c>
      <c r="J118" s="19">
        <f t="shared" si="6"/>
        <v>112.7659574468085</v>
      </c>
      <c r="K118" s="20">
        <f t="shared" si="8"/>
        <v>108.16326530612245</v>
      </c>
      <c r="L118" s="19"/>
      <c r="M118" s="197">
        <v>2650</v>
      </c>
    </row>
    <row r="119" spans="1:13" s="32" customFormat="1" x14ac:dyDescent="0.25">
      <c r="A119" s="161">
        <v>4</v>
      </c>
      <c r="B119" s="162" t="s">
        <v>114</v>
      </c>
      <c r="C119" s="48"/>
      <c r="D119" s="49"/>
      <c r="E119" s="53"/>
      <c r="F119" s="28"/>
      <c r="G119" s="28"/>
      <c r="H119" s="28"/>
      <c r="I119" s="10"/>
      <c r="J119" s="10"/>
      <c r="K119" s="34"/>
      <c r="L119" s="10"/>
      <c r="M119" s="195"/>
    </row>
    <row r="120" spans="1:13" s="8" customFormat="1" x14ac:dyDescent="0.25">
      <c r="A120" s="171" t="s">
        <v>115</v>
      </c>
      <c r="B120" s="172" t="s">
        <v>116</v>
      </c>
      <c r="C120" s="84" t="s">
        <v>45</v>
      </c>
      <c r="D120" s="18">
        <v>316</v>
      </c>
      <c r="E120" s="80">
        <v>316</v>
      </c>
      <c r="F120" s="17">
        <v>288</v>
      </c>
      <c r="G120" s="17">
        <v>316</v>
      </c>
      <c r="H120" s="17">
        <v>316</v>
      </c>
      <c r="I120" s="17">
        <f t="shared" si="7"/>
        <v>100</v>
      </c>
      <c r="J120" s="17">
        <f t="shared" si="6"/>
        <v>100</v>
      </c>
      <c r="K120" s="38">
        <f t="shared" si="8"/>
        <v>100</v>
      </c>
      <c r="L120" s="19">
        <f t="shared" si="9"/>
        <v>109.72222222222223</v>
      </c>
      <c r="M120" s="194">
        <v>316</v>
      </c>
    </row>
    <row r="121" spans="1:13" s="8" customFormat="1" x14ac:dyDescent="0.25">
      <c r="A121" s="171"/>
      <c r="B121" s="172" t="s">
        <v>117</v>
      </c>
      <c r="C121" s="84" t="s">
        <v>48</v>
      </c>
      <c r="D121" s="18">
        <v>3800.0199999999995</v>
      </c>
      <c r="E121" s="74">
        <v>3700</v>
      </c>
      <c r="F121" s="18">
        <v>3686</v>
      </c>
      <c r="G121" s="18">
        <v>3870</v>
      </c>
      <c r="H121" s="18">
        <f>H124+H127+H130</f>
        <v>3969.0199999999995</v>
      </c>
      <c r="I121" s="19">
        <f t="shared" si="7"/>
        <v>104.5945945945946</v>
      </c>
      <c r="J121" s="19">
        <f t="shared" si="6"/>
        <v>104.44734501397362</v>
      </c>
      <c r="K121" s="20">
        <f t="shared" si="8"/>
        <v>107.2708108108108</v>
      </c>
      <c r="L121" s="19">
        <f t="shared" si="9"/>
        <v>107.67824199674443</v>
      </c>
      <c r="M121" s="6">
        <f>M124+M127+M130</f>
        <v>3969.0199999999995</v>
      </c>
    </row>
    <row r="122" spans="1:13" s="32" customFormat="1" x14ac:dyDescent="0.25">
      <c r="A122" s="170" t="s">
        <v>58</v>
      </c>
      <c r="B122" s="178" t="s">
        <v>118</v>
      </c>
      <c r="C122" s="85" t="s">
        <v>45</v>
      </c>
      <c r="D122" s="31">
        <v>146</v>
      </c>
      <c r="E122" s="67">
        <v>146</v>
      </c>
      <c r="F122" s="28">
        <v>146</v>
      </c>
      <c r="G122" s="28">
        <v>146</v>
      </c>
      <c r="H122" s="28">
        <v>146</v>
      </c>
      <c r="I122" s="28">
        <f t="shared" si="7"/>
        <v>100</v>
      </c>
      <c r="J122" s="28">
        <f t="shared" si="6"/>
        <v>100</v>
      </c>
      <c r="K122" s="70">
        <f t="shared" si="8"/>
        <v>100</v>
      </c>
      <c r="L122" s="28">
        <f t="shared" si="9"/>
        <v>100</v>
      </c>
      <c r="M122" s="200">
        <v>146</v>
      </c>
    </row>
    <row r="123" spans="1:13" s="46" customFormat="1" x14ac:dyDescent="0.25">
      <c r="A123" s="167"/>
      <c r="B123" s="179" t="s">
        <v>59</v>
      </c>
      <c r="C123" s="86" t="s">
        <v>119</v>
      </c>
      <c r="D123" s="56">
        <v>183.7</v>
      </c>
      <c r="E123" s="57">
        <f>E124/E122*10</f>
        <v>176.84931506849313</v>
      </c>
      <c r="F123" s="43"/>
      <c r="G123" s="43"/>
      <c r="H123" s="57">
        <v>195.7</v>
      </c>
      <c r="I123" s="43">
        <f t="shared" si="7"/>
        <v>0</v>
      </c>
      <c r="J123" s="44">
        <f t="shared" si="6"/>
        <v>106.5323897659227</v>
      </c>
      <c r="K123" s="60">
        <f t="shared" si="8"/>
        <v>110.65917893106121</v>
      </c>
      <c r="L123" s="43"/>
      <c r="M123" s="192">
        <f>H123</f>
        <v>195.7</v>
      </c>
    </row>
    <row r="124" spans="1:13" s="46" customFormat="1" x14ac:dyDescent="0.25">
      <c r="A124" s="167"/>
      <c r="B124" s="179" t="s">
        <v>61</v>
      </c>
      <c r="C124" s="86" t="s">
        <v>48</v>
      </c>
      <c r="D124" s="56">
        <v>2682.0199999999995</v>
      </c>
      <c r="E124" s="57">
        <v>2582</v>
      </c>
      <c r="F124" s="58">
        <v>2351</v>
      </c>
      <c r="G124" s="43"/>
      <c r="H124" s="44">
        <f>H122*H123/10</f>
        <v>2857.22</v>
      </c>
      <c r="I124" s="43">
        <f t="shared" si="7"/>
        <v>0</v>
      </c>
      <c r="J124" s="44">
        <f t="shared" si="6"/>
        <v>106.53238976592272</v>
      </c>
      <c r="K124" s="60">
        <f t="shared" si="8"/>
        <v>110.65917893106119</v>
      </c>
      <c r="L124" s="44">
        <f t="shared" si="9"/>
        <v>121.53211399404509</v>
      </c>
      <c r="M124" s="192">
        <f>H124</f>
        <v>2857.22</v>
      </c>
    </row>
    <row r="125" spans="1:13" s="88" customFormat="1" x14ac:dyDescent="0.25">
      <c r="A125" s="170" t="s">
        <v>58</v>
      </c>
      <c r="B125" s="178" t="s">
        <v>120</v>
      </c>
      <c r="C125" s="85" t="s">
        <v>45</v>
      </c>
      <c r="D125" s="31">
        <v>170</v>
      </c>
      <c r="E125" s="87">
        <v>170</v>
      </c>
      <c r="F125" s="28">
        <v>142</v>
      </c>
      <c r="G125" s="28">
        <v>170</v>
      </c>
      <c r="H125" s="28">
        <v>170</v>
      </c>
      <c r="I125" s="28">
        <f t="shared" si="7"/>
        <v>100</v>
      </c>
      <c r="J125" s="28">
        <f t="shared" si="6"/>
        <v>100</v>
      </c>
      <c r="K125" s="70">
        <f t="shared" si="8"/>
        <v>100</v>
      </c>
      <c r="L125" s="29">
        <f t="shared" si="9"/>
        <v>119.71830985915493</v>
      </c>
      <c r="M125" s="200">
        <v>170</v>
      </c>
    </row>
    <row r="126" spans="1:13" s="89" customFormat="1" x14ac:dyDescent="0.25">
      <c r="A126" s="167"/>
      <c r="B126" s="179" t="s">
        <v>59</v>
      </c>
      <c r="C126" s="86" t="s">
        <v>119</v>
      </c>
      <c r="D126" s="58">
        <v>35</v>
      </c>
      <c r="E126" s="57">
        <v>35</v>
      </c>
      <c r="F126" s="43"/>
      <c r="G126" s="43"/>
      <c r="H126" s="57">
        <v>36.9</v>
      </c>
      <c r="I126" s="43">
        <f t="shared" si="7"/>
        <v>0</v>
      </c>
      <c r="J126" s="44">
        <f t="shared" si="6"/>
        <v>105.42857142857143</v>
      </c>
      <c r="K126" s="60">
        <f t="shared" si="8"/>
        <v>105.42857142857143</v>
      </c>
      <c r="L126" s="43"/>
      <c r="M126" s="192">
        <f>H126</f>
        <v>36.9</v>
      </c>
    </row>
    <row r="127" spans="1:13" s="89" customFormat="1" x14ac:dyDescent="0.25">
      <c r="A127" s="167"/>
      <c r="B127" s="179" t="s">
        <v>61</v>
      </c>
      <c r="C127" s="86" t="s">
        <v>48</v>
      </c>
      <c r="D127" s="58">
        <v>595</v>
      </c>
      <c r="E127" s="57">
        <f>E126*E125/10</f>
        <v>595</v>
      </c>
      <c r="F127" s="43">
        <v>572</v>
      </c>
      <c r="G127" s="43"/>
      <c r="H127" s="44">
        <f>H126*H125/10</f>
        <v>627.29999999999995</v>
      </c>
      <c r="I127" s="43">
        <f t="shared" si="7"/>
        <v>0</v>
      </c>
      <c r="J127" s="44">
        <f t="shared" si="6"/>
        <v>105.42857142857143</v>
      </c>
      <c r="K127" s="60">
        <f t="shared" si="8"/>
        <v>105.42857142857143</v>
      </c>
      <c r="L127" s="44">
        <f t="shared" si="9"/>
        <v>109.66783216783216</v>
      </c>
      <c r="M127" s="198">
        <f>H127</f>
        <v>627.29999999999995</v>
      </c>
    </row>
    <row r="128" spans="1:13" s="88" customFormat="1" x14ac:dyDescent="0.25">
      <c r="A128" s="170" t="s">
        <v>121</v>
      </c>
      <c r="B128" s="178" t="s">
        <v>122</v>
      </c>
      <c r="C128" s="85" t="s">
        <v>123</v>
      </c>
      <c r="D128" s="31">
        <v>48</v>
      </c>
      <c r="E128" s="87">
        <v>70</v>
      </c>
      <c r="F128" s="28">
        <v>70</v>
      </c>
      <c r="G128" s="28">
        <v>48</v>
      </c>
      <c r="H128" s="28">
        <v>51</v>
      </c>
      <c r="I128" s="29">
        <f t="shared" si="7"/>
        <v>68.571428571428569</v>
      </c>
      <c r="J128" s="28">
        <f t="shared" si="6"/>
        <v>106.25</v>
      </c>
      <c r="K128" s="30">
        <f t="shared" si="8"/>
        <v>72.857142857142847</v>
      </c>
      <c r="L128" s="29">
        <f t="shared" si="9"/>
        <v>72.857142857142847</v>
      </c>
      <c r="M128" s="200">
        <v>51</v>
      </c>
    </row>
    <row r="129" spans="1:14" s="89" customFormat="1" x14ac:dyDescent="0.25">
      <c r="A129" s="167"/>
      <c r="B129" s="179" t="s">
        <v>59</v>
      </c>
      <c r="C129" s="86" t="s">
        <v>119</v>
      </c>
      <c r="D129" s="58">
        <v>109</v>
      </c>
      <c r="E129" s="57">
        <f>E130/E128*10</f>
        <v>74.714285714285722</v>
      </c>
      <c r="F129" s="43"/>
      <c r="G129" s="43"/>
      <c r="H129" s="57">
        <v>95</v>
      </c>
      <c r="I129" s="43">
        <f t="shared" si="7"/>
        <v>0</v>
      </c>
      <c r="J129" s="44">
        <f t="shared" si="6"/>
        <v>87.155963302752298</v>
      </c>
      <c r="K129" s="60">
        <f t="shared" si="8"/>
        <v>127.15105162523899</v>
      </c>
      <c r="L129" s="43"/>
      <c r="M129" s="192">
        <f>H129</f>
        <v>95</v>
      </c>
    </row>
    <row r="130" spans="1:14" s="89" customFormat="1" x14ac:dyDescent="0.25">
      <c r="A130" s="167"/>
      <c r="B130" s="179" t="s">
        <v>61</v>
      </c>
      <c r="C130" s="86" t="s">
        <v>48</v>
      </c>
      <c r="D130" s="58">
        <v>523</v>
      </c>
      <c r="E130" s="57">
        <v>523</v>
      </c>
      <c r="F130" s="43"/>
      <c r="G130" s="43"/>
      <c r="H130" s="44">
        <f>H128*H129/10</f>
        <v>484.5</v>
      </c>
      <c r="I130" s="43">
        <f t="shared" si="7"/>
        <v>0</v>
      </c>
      <c r="J130" s="44">
        <f t="shared" si="6"/>
        <v>92.638623326959845</v>
      </c>
      <c r="K130" s="60">
        <f t="shared" si="8"/>
        <v>92.638623326959845</v>
      </c>
      <c r="L130" s="43"/>
      <c r="M130" s="198">
        <f>H130</f>
        <v>484.5</v>
      </c>
    </row>
    <row r="131" spans="1:14" s="91" customFormat="1" x14ac:dyDescent="0.25">
      <c r="A131" s="169" t="s">
        <v>124</v>
      </c>
      <c r="B131" s="180" t="s">
        <v>125</v>
      </c>
      <c r="C131" s="90" t="s">
        <v>48</v>
      </c>
      <c r="D131" s="11">
        <v>710</v>
      </c>
      <c r="E131" s="64">
        <v>800</v>
      </c>
      <c r="F131" s="10">
        <v>763</v>
      </c>
      <c r="G131" s="10">
        <v>750</v>
      </c>
      <c r="H131" s="10">
        <v>800</v>
      </c>
      <c r="I131" s="12">
        <f t="shared" si="7"/>
        <v>93.75</v>
      </c>
      <c r="J131" s="12">
        <f t="shared" si="6"/>
        <v>112.67605633802818</v>
      </c>
      <c r="K131" s="34">
        <f t="shared" si="8"/>
        <v>100</v>
      </c>
      <c r="L131" s="12">
        <f t="shared" si="9"/>
        <v>104.84927916120577</v>
      </c>
      <c r="M131" s="199">
        <v>800</v>
      </c>
    </row>
    <row r="132" spans="1:14" s="91" customFormat="1" x14ac:dyDescent="0.25">
      <c r="A132" s="169" t="s">
        <v>126</v>
      </c>
      <c r="B132" s="180" t="s">
        <v>127</v>
      </c>
      <c r="C132" s="90" t="s">
        <v>48</v>
      </c>
      <c r="D132" s="11">
        <v>4510.0199999999995</v>
      </c>
      <c r="E132" s="64">
        <v>4500</v>
      </c>
      <c r="F132" s="11">
        <v>4486</v>
      </c>
      <c r="G132" s="11">
        <f>G131+G121</f>
        <v>4620</v>
      </c>
      <c r="H132" s="12">
        <f>H131+H121</f>
        <v>4769.0199999999995</v>
      </c>
      <c r="I132" s="12">
        <f t="shared" si="7"/>
        <v>102.66666666666666</v>
      </c>
      <c r="J132" s="12">
        <f t="shared" si="6"/>
        <v>105.74276832475245</v>
      </c>
      <c r="K132" s="13">
        <f t="shared" si="8"/>
        <v>105.97822222222221</v>
      </c>
      <c r="L132" s="12">
        <f t="shared" si="9"/>
        <v>106.3089612126616</v>
      </c>
      <c r="M132" s="201">
        <f>M131+M121</f>
        <v>4769.0199999999995</v>
      </c>
      <c r="N132" s="92"/>
    </row>
    <row r="133" spans="1:14" s="91" customFormat="1" x14ac:dyDescent="0.25">
      <c r="A133" s="144" t="s">
        <v>104</v>
      </c>
      <c r="B133" s="181" t="s">
        <v>128</v>
      </c>
      <c r="C133" s="35"/>
      <c r="D133" s="93"/>
      <c r="E133" s="93"/>
      <c r="F133" s="11"/>
      <c r="G133" s="10"/>
      <c r="H133" s="10"/>
      <c r="I133" s="10"/>
      <c r="J133" s="10"/>
      <c r="K133" s="34"/>
      <c r="L133" s="10"/>
      <c r="M133" s="10"/>
    </row>
    <row r="134" spans="1:14" s="91" customFormat="1" x14ac:dyDescent="0.25">
      <c r="A134" s="161" t="s">
        <v>129</v>
      </c>
      <c r="B134" s="139" t="s">
        <v>130</v>
      </c>
      <c r="C134" s="2" t="s">
        <v>33</v>
      </c>
      <c r="D134" s="9">
        <v>79472</v>
      </c>
      <c r="E134" s="9">
        <v>81290</v>
      </c>
      <c r="F134" s="11">
        <v>81290</v>
      </c>
      <c r="G134" s="11">
        <v>80425</v>
      </c>
      <c r="H134" s="11">
        <v>80425</v>
      </c>
      <c r="I134" s="12">
        <f t="shared" si="7"/>
        <v>98.93590847582729</v>
      </c>
      <c r="J134" s="12">
        <f t="shared" si="6"/>
        <v>101.199164485605</v>
      </c>
      <c r="K134" s="13">
        <f t="shared" si="8"/>
        <v>98.93590847582729</v>
      </c>
      <c r="L134" s="12">
        <f t="shared" si="9"/>
        <v>98.93590847582729</v>
      </c>
      <c r="M134" s="11">
        <v>81660</v>
      </c>
    </row>
    <row r="135" spans="1:14" s="89" customFormat="1" x14ac:dyDescent="0.25">
      <c r="A135" s="173"/>
      <c r="B135" s="164" t="s">
        <v>131</v>
      </c>
      <c r="C135" s="94"/>
      <c r="D135" s="95">
        <v>79354</v>
      </c>
      <c r="E135" s="71">
        <v>79590</v>
      </c>
      <c r="F135" s="58">
        <v>79590</v>
      </c>
      <c r="G135" s="58">
        <v>79826</v>
      </c>
      <c r="H135" s="58">
        <v>79826</v>
      </c>
      <c r="I135" s="44">
        <f t="shared" si="7"/>
        <v>100.29651966327428</v>
      </c>
      <c r="J135" s="44">
        <f t="shared" si="6"/>
        <v>100.59480303450361</v>
      </c>
      <c r="K135" s="60">
        <f t="shared" si="8"/>
        <v>100.29651966327428</v>
      </c>
      <c r="L135" s="44">
        <f t="shared" si="9"/>
        <v>100.29651966327428</v>
      </c>
      <c r="M135" s="43"/>
    </row>
    <row r="136" spans="1:14" s="89" customFormat="1" x14ac:dyDescent="0.25">
      <c r="A136" s="173"/>
      <c r="B136" s="164" t="s">
        <v>132</v>
      </c>
      <c r="C136" s="94"/>
      <c r="D136" s="95">
        <v>79590</v>
      </c>
      <c r="E136" s="71">
        <v>82990</v>
      </c>
      <c r="F136" s="58">
        <v>82990</v>
      </c>
      <c r="G136" s="58">
        <v>81024</v>
      </c>
      <c r="H136" s="58">
        <v>81024</v>
      </c>
      <c r="I136" s="44">
        <f t="shared" si="7"/>
        <v>97.631039884323414</v>
      </c>
      <c r="J136" s="44">
        <f t="shared" si="6"/>
        <v>101.8017338861666</v>
      </c>
      <c r="K136" s="60">
        <f t="shared" si="8"/>
        <v>97.631039884323414</v>
      </c>
      <c r="L136" s="44">
        <f t="shared" si="9"/>
        <v>97.631039884323414</v>
      </c>
      <c r="M136" s="43"/>
    </row>
    <row r="137" spans="1:14" s="91" customFormat="1" x14ac:dyDescent="0.25">
      <c r="A137" s="161" t="s">
        <v>133</v>
      </c>
      <c r="B137" s="139" t="s">
        <v>134</v>
      </c>
      <c r="C137" s="2" t="s">
        <v>14</v>
      </c>
      <c r="D137" s="10">
        <v>1.4</v>
      </c>
      <c r="E137" s="10">
        <v>1.2</v>
      </c>
      <c r="F137" s="10"/>
      <c r="G137" s="129">
        <v>1.32</v>
      </c>
      <c r="H137" s="129">
        <v>1.32</v>
      </c>
      <c r="I137" s="10">
        <f>G137/E137*100</f>
        <v>110.00000000000001</v>
      </c>
      <c r="J137" s="12">
        <f>D137/H137*100</f>
        <v>106.06060606060606</v>
      </c>
      <c r="K137" s="34">
        <f t="shared" si="8"/>
        <v>110.00000000000001</v>
      </c>
      <c r="L137" s="10"/>
      <c r="M137" s="10">
        <v>1.3</v>
      </c>
    </row>
    <row r="138" spans="1:14" s="91" customFormat="1" x14ac:dyDescent="0.25">
      <c r="A138" s="161" t="s">
        <v>135</v>
      </c>
      <c r="B138" s="139" t="s">
        <v>136</v>
      </c>
      <c r="C138" s="2" t="s">
        <v>137</v>
      </c>
      <c r="D138" s="9">
        <v>19020</v>
      </c>
      <c r="E138" s="9">
        <v>19200</v>
      </c>
      <c r="F138" s="10"/>
      <c r="G138" s="10"/>
      <c r="H138" s="130">
        <v>19411</v>
      </c>
      <c r="I138" s="10">
        <f t="shared" si="7"/>
        <v>0</v>
      </c>
      <c r="J138" s="12">
        <f t="shared" si="6"/>
        <v>102.05573080967403</v>
      </c>
      <c r="K138" s="13">
        <f t="shared" si="8"/>
        <v>101.09895833333333</v>
      </c>
      <c r="L138" s="10"/>
      <c r="M138" s="10"/>
    </row>
    <row r="139" spans="1:14" s="91" customFormat="1" x14ac:dyDescent="0.25">
      <c r="A139" s="161" t="s">
        <v>138</v>
      </c>
      <c r="B139" s="139" t="s">
        <v>139</v>
      </c>
      <c r="C139" s="2"/>
      <c r="D139" s="10"/>
      <c r="E139" s="10"/>
      <c r="F139" s="10"/>
      <c r="G139" s="10"/>
      <c r="H139" s="10"/>
      <c r="I139" s="10"/>
      <c r="J139" s="10"/>
      <c r="K139" s="34"/>
      <c r="L139" s="10"/>
      <c r="M139" s="10"/>
    </row>
    <row r="140" spans="1:14" x14ac:dyDescent="0.25">
      <c r="A140" s="177" t="s">
        <v>115</v>
      </c>
      <c r="B140" s="182" t="s">
        <v>140</v>
      </c>
      <c r="C140" s="96" t="s">
        <v>141</v>
      </c>
      <c r="D140" s="97">
        <v>24135</v>
      </c>
      <c r="E140" s="97">
        <f>E141+2030</f>
        <v>24300</v>
      </c>
      <c r="F140" s="18">
        <v>24345</v>
      </c>
      <c r="G140" s="18">
        <v>24551</v>
      </c>
      <c r="H140" s="18">
        <v>24551</v>
      </c>
      <c r="I140" s="19">
        <f t="shared" si="7"/>
        <v>101.03292181069958</v>
      </c>
      <c r="J140" s="19">
        <f t="shared" si="6"/>
        <v>101.72363787031283</v>
      </c>
      <c r="K140" s="20">
        <f t="shared" si="8"/>
        <v>101.03292181069958</v>
      </c>
      <c r="L140" s="19">
        <f t="shared" si="9"/>
        <v>100.8461696446909</v>
      </c>
      <c r="M140" s="18">
        <v>24820</v>
      </c>
    </row>
    <row r="141" spans="1:14" s="89" customFormat="1" ht="30" x14ac:dyDescent="0.25">
      <c r="A141" s="173"/>
      <c r="B141" s="183" t="s">
        <v>142</v>
      </c>
      <c r="C141" s="98" t="s">
        <v>141</v>
      </c>
      <c r="D141" s="99">
        <v>22105</v>
      </c>
      <c r="E141" s="99">
        <v>22270</v>
      </c>
      <c r="F141" s="99">
        <v>22270</v>
      </c>
      <c r="G141" s="58">
        <v>22231</v>
      </c>
      <c r="H141" s="58">
        <v>22231</v>
      </c>
      <c r="I141" s="44">
        <f t="shared" si="7"/>
        <v>99.824876515491695</v>
      </c>
      <c r="J141" s="44">
        <f t="shared" si="6"/>
        <v>100.57000678579506</v>
      </c>
      <c r="K141" s="60">
        <f t="shared" si="8"/>
        <v>99.824876515491695</v>
      </c>
      <c r="L141" s="44">
        <f t="shared" si="9"/>
        <v>99.824876515491695</v>
      </c>
      <c r="M141" s="58">
        <v>22500</v>
      </c>
    </row>
    <row r="142" spans="1:14" x14ac:dyDescent="0.25">
      <c r="A142" s="177" t="s">
        <v>124</v>
      </c>
      <c r="B142" s="182" t="s">
        <v>143</v>
      </c>
      <c r="C142" s="96" t="s">
        <v>14</v>
      </c>
      <c r="D142" s="100">
        <v>91</v>
      </c>
      <c r="E142" s="21">
        <v>91.2</v>
      </c>
      <c r="F142" s="17"/>
      <c r="G142" s="21">
        <v>91</v>
      </c>
      <c r="H142" s="21">
        <v>91.2</v>
      </c>
      <c r="I142" s="19">
        <f t="shared" si="7"/>
        <v>99.780701754385959</v>
      </c>
      <c r="J142" s="19">
        <f t="shared" si="6"/>
        <v>100.21978021978022</v>
      </c>
      <c r="K142" s="38">
        <f t="shared" si="8"/>
        <v>100</v>
      </c>
      <c r="L142" s="17"/>
      <c r="M142" s="21">
        <v>91.4</v>
      </c>
    </row>
    <row r="143" spans="1:14" x14ac:dyDescent="0.25">
      <c r="A143" s="177" t="s">
        <v>126</v>
      </c>
      <c r="B143" s="182" t="s">
        <v>144</v>
      </c>
      <c r="C143" s="96" t="s">
        <v>14</v>
      </c>
      <c r="D143" s="21">
        <v>12.2</v>
      </c>
      <c r="E143" s="21">
        <v>12.5</v>
      </c>
      <c r="F143" s="17"/>
      <c r="G143" s="21">
        <v>15.24</v>
      </c>
      <c r="H143" s="21">
        <v>15.24</v>
      </c>
      <c r="I143" s="19">
        <f t="shared" si="7"/>
        <v>121.92</v>
      </c>
      <c r="J143" s="19">
        <f t="shared" si="6"/>
        <v>124.91803278688525</v>
      </c>
      <c r="K143" s="38">
        <f t="shared" si="8"/>
        <v>121.92</v>
      </c>
      <c r="L143" s="17"/>
      <c r="M143" s="21">
        <v>15.3</v>
      </c>
    </row>
    <row r="144" spans="1:14" x14ac:dyDescent="0.25">
      <c r="A144" s="177" t="s">
        <v>145</v>
      </c>
      <c r="B144" s="182" t="s">
        <v>146</v>
      </c>
      <c r="C144" s="96"/>
      <c r="D144" s="17"/>
      <c r="E144" s="17"/>
      <c r="F144" s="17"/>
      <c r="G144" s="21"/>
      <c r="H144" s="21"/>
      <c r="I144" s="17"/>
      <c r="J144" s="17"/>
      <c r="K144" s="38"/>
      <c r="L144" s="17"/>
      <c r="M144" s="21"/>
    </row>
    <row r="145" spans="1:13" s="89" customFormat="1" x14ac:dyDescent="0.25">
      <c r="A145" s="167" t="s">
        <v>20</v>
      </c>
      <c r="B145" s="183" t="s">
        <v>147</v>
      </c>
      <c r="C145" s="98" t="s">
        <v>14</v>
      </c>
      <c r="D145" s="101">
        <v>96.8</v>
      </c>
      <c r="E145" s="101">
        <v>97</v>
      </c>
      <c r="F145" s="43"/>
      <c r="G145" s="101">
        <v>96.8</v>
      </c>
      <c r="H145" s="101">
        <v>97</v>
      </c>
      <c r="I145" s="44">
        <f t="shared" ref="I145:I208" si="12">G145/E145*100</f>
        <v>99.793814432989691</v>
      </c>
      <c r="J145" s="44">
        <f t="shared" ref="J145:J208" si="13">H145/D145*100</f>
        <v>100.20661157024793</v>
      </c>
      <c r="K145" s="45">
        <f t="shared" ref="K145:K208" si="14">H145/E145*100</f>
        <v>100</v>
      </c>
      <c r="L145" s="43"/>
      <c r="M145" s="101">
        <v>97.1</v>
      </c>
    </row>
    <row r="146" spans="1:13" s="89" customFormat="1" x14ac:dyDescent="0.25">
      <c r="A146" s="167" t="s">
        <v>20</v>
      </c>
      <c r="B146" s="183" t="s">
        <v>148</v>
      </c>
      <c r="C146" s="98" t="s">
        <v>14</v>
      </c>
      <c r="D146" s="101">
        <v>91.8</v>
      </c>
      <c r="E146" s="101">
        <v>92</v>
      </c>
      <c r="F146" s="43"/>
      <c r="G146" s="101">
        <v>91.8</v>
      </c>
      <c r="H146" s="101">
        <v>92</v>
      </c>
      <c r="I146" s="44">
        <f t="shared" si="12"/>
        <v>99.782608695652172</v>
      </c>
      <c r="J146" s="44">
        <f t="shared" si="13"/>
        <v>100.21786492374729</v>
      </c>
      <c r="K146" s="45">
        <f t="shared" si="14"/>
        <v>100</v>
      </c>
      <c r="L146" s="43"/>
      <c r="M146" s="101">
        <v>92.1</v>
      </c>
    </row>
    <row r="147" spans="1:13" x14ac:dyDescent="0.25">
      <c r="A147" s="177" t="s">
        <v>149</v>
      </c>
      <c r="B147" s="182" t="s">
        <v>150</v>
      </c>
      <c r="C147" s="96" t="s">
        <v>151</v>
      </c>
      <c r="D147" s="17" t="s">
        <v>281</v>
      </c>
      <c r="E147" s="17" t="s">
        <v>152</v>
      </c>
      <c r="F147" s="17"/>
      <c r="G147" s="21" t="s">
        <v>295</v>
      </c>
      <c r="H147" s="21" t="s">
        <v>296</v>
      </c>
      <c r="I147" s="102">
        <f>I148</f>
        <v>95.121951219512198</v>
      </c>
      <c r="J147" s="102">
        <f t="shared" ref="J147:K147" si="15">J148</f>
        <v>111.11617312072894</v>
      </c>
      <c r="K147" s="102">
        <f t="shared" si="15"/>
        <v>98.401034482758618</v>
      </c>
      <c r="L147" s="17"/>
      <c r="M147" s="21" t="s">
        <v>299</v>
      </c>
    </row>
    <row r="148" spans="1:13" x14ac:dyDescent="0.25">
      <c r="A148" s="177" t="s">
        <v>153</v>
      </c>
      <c r="B148" s="182" t="s">
        <v>154</v>
      </c>
      <c r="C148" s="96" t="s">
        <v>14</v>
      </c>
      <c r="D148" s="17">
        <v>65.849999999999994</v>
      </c>
      <c r="E148" s="21">
        <f>29/39*100</f>
        <v>74.358974358974365</v>
      </c>
      <c r="F148" s="17"/>
      <c r="G148" s="21">
        <v>70.731707317073173</v>
      </c>
      <c r="H148" s="21">
        <v>73.17</v>
      </c>
      <c r="I148" s="19">
        <f t="shared" si="12"/>
        <v>95.121951219512198</v>
      </c>
      <c r="J148" s="19">
        <f t="shared" si="13"/>
        <v>111.11617312072894</v>
      </c>
      <c r="K148" s="20">
        <f t="shared" si="14"/>
        <v>98.401034482758618</v>
      </c>
      <c r="L148" s="17"/>
      <c r="M148" s="21">
        <v>80.487804878048792</v>
      </c>
    </row>
    <row r="149" spans="1:13" s="89" customFormat="1" x14ac:dyDescent="0.25">
      <c r="A149" s="167" t="s">
        <v>58</v>
      </c>
      <c r="B149" s="183" t="s">
        <v>155</v>
      </c>
      <c r="C149" s="98" t="s">
        <v>151</v>
      </c>
      <c r="D149" s="103" t="s">
        <v>282</v>
      </c>
      <c r="E149" s="103" t="s">
        <v>156</v>
      </c>
      <c r="F149" s="43"/>
      <c r="G149" s="101" t="s">
        <v>282</v>
      </c>
      <c r="H149" s="101" t="s">
        <v>282</v>
      </c>
      <c r="I149" s="44">
        <f>I150</f>
        <v>90.913223328333089</v>
      </c>
      <c r="J149" s="58">
        <f t="shared" ref="J149:K149" si="16">J150</f>
        <v>99.995000249987484</v>
      </c>
      <c r="K149" s="44">
        <f t="shared" si="16"/>
        <v>90.913223328333089</v>
      </c>
      <c r="L149" s="43"/>
      <c r="M149" s="101" t="s">
        <v>156</v>
      </c>
    </row>
    <row r="150" spans="1:13" s="89" customFormat="1" x14ac:dyDescent="0.25">
      <c r="A150" s="173"/>
      <c r="B150" s="183" t="s">
        <v>157</v>
      </c>
      <c r="C150" s="98" t="s">
        <v>14</v>
      </c>
      <c r="D150" s="43">
        <v>66.67</v>
      </c>
      <c r="E150" s="43">
        <v>73.33</v>
      </c>
      <c r="F150" s="43"/>
      <c r="G150" s="101">
        <v>66.666666666666657</v>
      </c>
      <c r="H150" s="101">
        <v>66.666666666666657</v>
      </c>
      <c r="I150" s="44">
        <f t="shared" si="12"/>
        <v>90.913223328333089</v>
      </c>
      <c r="J150" s="44">
        <f t="shared" si="13"/>
        <v>99.995000249987484</v>
      </c>
      <c r="K150" s="60">
        <f t="shared" si="14"/>
        <v>90.913223328333089</v>
      </c>
      <c r="L150" s="43"/>
      <c r="M150" s="101">
        <v>73.333333333333329</v>
      </c>
    </row>
    <row r="151" spans="1:13" s="89" customFormat="1" x14ac:dyDescent="0.25">
      <c r="A151" s="167" t="s">
        <v>58</v>
      </c>
      <c r="B151" s="183" t="s">
        <v>158</v>
      </c>
      <c r="C151" s="98" t="s">
        <v>151</v>
      </c>
      <c r="D151" s="103" t="s">
        <v>283</v>
      </c>
      <c r="E151" s="104" t="s">
        <v>159</v>
      </c>
      <c r="F151" s="43"/>
      <c r="G151" s="101" t="s">
        <v>159</v>
      </c>
      <c r="H151" s="101" t="s">
        <v>159</v>
      </c>
      <c r="I151" s="58">
        <f>I152</f>
        <v>100.00400016000641</v>
      </c>
      <c r="J151" s="44">
        <f t="shared" ref="J151:K151" si="17">J152</f>
        <v>116.66433337999906</v>
      </c>
      <c r="K151" s="58">
        <f t="shared" si="17"/>
        <v>100.00400016000641</v>
      </c>
      <c r="L151" s="43"/>
      <c r="M151" s="101" t="s">
        <v>300</v>
      </c>
    </row>
    <row r="152" spans="1:13" s="89" customFormat="1" x14ac:dyDescent="0.25">
      <c r="A152" s="173"/>
      <c r="B152" s="183" t="s">
        <v>157</v>
      </c>
      <c r="C152" s="98" t="s">
        <v>14</v>
      </c>
      <c r="D152" s="43">
        <v>71.430000000000007</v>
      </c>
      <c r="E152" s="43">
        <v>83.33</v>
      </c>
      <c r="F152" s="43"/>
      <c r="G152" s="101">
        <f>10/12*100</f>
        <v>83.333333333333343</v>
      </c>
      <c r="H152" s="101">
        <f>10/12*100</f>
        <v>83.333333333333343</v>
      </c>
      <c r="I152" s="58">
        <f t="shared" si="12"/>
        <v>100.00400016000641</v>
      </c>
      <c r="J152" s="44">
        <f t="shared" si="13"/>
        <v>116.66433337999906</v>
      </c>
      <c r="K152" s="131">
        <f t="shared" si="14"/>
        <v>100.00400016000641</v>
      </c>
      <c r="L152" s="43"/>
      <c r="M152" s="101">
        <v>91.666666666666657</v>
      </c>
    </row>
    <row r="153" spans="1:13" s="89" customFormat="1" x14ac:dyDescent="0.25">
      <c r="A153" s="167" t="s">
        <v>58</v>
      </c>
      <c r="B153" s="183" t="s">
        <v>160</v>
      </c>
      <c r="C153" s="98" t="s">
        <v>151</v>
      </c>
      <c r="D153" s="103" t="s">
        <v>284</v>
      </c>
      <c r="E153" s="104" t="s">
        <v>161</v>
      </c>
      <c r="F153" s="43"/>
      <c r="G153" s="101" t="s">
        <v>297</v>
      </c>
      <c r="H153" s="101" t="s">
        <v>298</v>
      </c>
      <c r="I153" s="44">
        <f>I154</f>
        <v>87.504375218760927</v>
      </c>
      <c r="J153" s="44">
        <f t="shared" ref="J153:K153" si="18">J154</f>
        <v>155.55296313579095</v>
      </c>
      <c r="K153" s="44">
        <f t="shared" si="18"/>
        <v>116.67833391669585</v>
      </c>
      <c r="L153" s="43"/>
      <c r="M153" s="101" t="s">
        <v>301</v>
      </c>
    </row>
    <row r="154" spans="1:13" s="89" customFormat="1" x14ac:dyDescent="0.25">
      <c r="A154" s="173"/>
      <c r="B154" s="183" t="s">
        <v>157</v>
      </c>
      <c r="C154" s="98" t="s">
        <v>14</v>
      </c>
      <c r="D154" s="43">
        <v>42.86</v>
      </c>
      <c r="E154" s="43">
        <v>57.14</v>
      </c>
      <c r="F154" s="43"/>
      <c r="G154" s="101">
        <v>50</v>
      </c>
      <c r="H154" s="101">
        <v>66.67</v>
      </c>
      <c r="I154" s="44">
        <f t="shared" si="12"/>
        <v>87.504375218760927</v>
      </c>
      <c r="J154" s="44">
        <f t="shared" si="13"/>
        <v>155.55296313579095</v>
      </c>
      <c r="K154" s="60">
        <f t="shared" si="14"/>
        <v>116.67833391669585</v>
      </c>
      <c r="L154" s="43"/>
      <c r="M154" s="101">
        <v>83.333333333333343</v>
      </c>
    </row>
    <row r="155" spans="1:13" s="89" customFormat="1" x14ac:dyDescent="0.25">
      <c r="A155" s="167" t="s">
        <v>58</v>
      </c>
      <c r="B155" s="183" t="s">
        <v>162</v>
      </c>
      <c r="C155" s="98" t="s">
        <v>151</v>
      </c>
      <c r="D155" s="105" t="s">
        <v>163</v>
      </c>
      <c r="E155" s="104" t="s">
        <v>163</v>
      </c>
      <c r="F155" s="43"/>
      <c r="G155" s="101" t="s">
        <v>163</v>
      </c>
      <c r="H155" s="101" t="s">
        <v>163</v>
      </c>
      <c r="I155" s="43">
        <f t="shared" si="12"/>
        <v>100</v>
      </c>
      <c r="J155" s="43">
        <f t="shared" si="13"/>
        <v>100</v>
      </c>
      <c r="K155" s="45">
        <f t="shared" si="14"/>
        <v>100</v>
      </c>
      <c r="L155" s="43"/>
      <c r="M155" s="101" t="s">
        <v>163</v>
      </c>
    </row>
    <row r="156" spans="1:13" s="89" customFormat="1" x14ac:dyDescent="0.25">
      <c r="A156" s="173"/>
      <c r="B156" s="183" t="s">
        <v>157</v>
      </c>
      <c r="C156" s="98" t="s">
        <v>14</v>
      </c>
      <c r="D156" s="106">
        <v>80</v>
      </c>
      <c r="E156" s="107">
        <v>80</v>
      </c>
      <c r="F156" s="43"/>
      <c r="G156" s="101">
        <v>80</v>
      </c>
      <c r="H156" s="101">
        <v>80</v>
      </c>
      <c r="I156" s="43">
        <f t="shared" si="12"/>
        <v>100</v>
      </c>
      <c r="J156" s="43">
        <f t="shared" si="13"/>
        <v>100</v>
      </c>
      <c r="K156" s="45">
        <f t="shared" si="14"/>
        <v>100</v>
      </c>
      <c r="L156" s="43"/>
      <c r="M156" s="101">
        <v>80</v>
      </c>
    </row>
    <row r="157" spans="1:13" s="89" customFormat="1" ht="30" x14ac:dyDescent="0.25">
      <c r="A157" s="167" t="s">
        <v>58</v>
      </c>
      <c r="B157" s="183" t="s">
        <v>288</v>
      </c>
      <c r="C157" s="98" t="s">
        <v>151</v>
      </c>
      <c r="D157" s="106" t="s">
        <v>289</v>
      </c>
      <c r="E157" s="107"/>
      <c r="F157" s="43"/>
      <c r="G157" s="101" t="s">
        <v>289</v>
      </c>
      <c r="H157" s="101" t="s">
        <v>289</v>
      </c>
      <c r="I157" s="43"/>
      <c r="J157" s="43">
        <f t="shared" si="13"/>
        <v>100</v>
      </c>
      <c r="K157" s="45"/>
      <c r="L157" s="43"/>
      <c r="M157" s="101" t="s">
        <v>289</v>
      </c>
    </row>
    <row r="158" spans="1:13" s="89" customFormat="1" x14ac:dyDescent="0.25">
      <c r="A158" s="173"/>
      <c r="B158" s="183" t="s">
        <v>157</v>
      </c>
      <c r="C158" s="98" t="s">
        <v>14</v>
      </c>
      <c r="D158" s="108">
        <v>66.67</v>
      </c>
      <c r="E158" s="107"/>
      <c r="F158" s="43"/>
      <c r="G158" s="101">
        <v>66.67</v>
      </c>
      <c r="H158" s="101">
        <v>66.67</v>
      </c>
      <c r="I158" s="43"/>
      <c r="J158" s="59">
        <f>H158/D158*100</f>
        <v>100</v>
      </c>
      <c r="K158" s="109"/>
      <c r="L158" s="43"/>
      <c r="M158" s="101">
        <v>66.67</v>
      </c>
    </row>
    <row r="159" spans="1:13" x14ac:dyDescent="0.25">
      <c r="A159" s="177" t="s">
        <v>164</v>
      </c>
      <c r="B159" s="182" t="s">
        <v>165</v>
      </c>
      <c r="C159" s="96" t="s">
        <v>141</v>
      </c>
      <c r="D159" s="17">
        <v>170</v>
      </c>
      <c r="E159" s="17">
        <v>100</v>
      </c>
      <c r="F159" s="17"/>
      <c r="G159" s="110">
        <v>100</v>
      </c>
      <c r="H159" s="110">
        <v>100</v>
      </c>
      <c r="I159" s="17">
        <f t="shared" si="12"/>
        <v>100</v>
      </c>
      <c r="J159" s="19">
        <f t="shared" si="13"/>
        <v>58.82352941176471</v>
      </c>
      <c r="K159" s="38">
        <f t="shared" si="14"/>
        <v>100</v>
      </c>
      <c r="L159" s="17"/>
      <c r="M159" s="110">
        <v>100</v>
      </c>
    </row>
    <row r="160" spans="1:13" ht="30" x14ac:dyDescent="0.25">
      <c r="A160" s="177" t="s">
        <v>166</v>
      </c>
      <c r="B160" s="182" t="s">
        <v>167</v>
      </c>
      <c r="C160" s="96" t="s">
        <v>14</v>
      </c>
      <c r="D160" s="17">
        <v>73.38</v>
      </c>
      <c r="E160" s="21">
        <v>74.5</v>
      </c>
      <c r="F160" s="17"/>
      <c r="G160" s="21">
        <v>73.38</v>
      </c>
      <c r="H160" s="21">
        <v>74.5</v>
      </c>
      <c r="I160" s="19">
        <f t="shared" si="12"/>
        <v>98.496644295302005</v>
      </c>
      <c r="J160" s="19">
        <f t="shared" si="13"/>
        <v>101.52630144453529</v>
      </c>
      <c r="K160" s="38">
        <f t="shared" si="14"/>
        <v>100</v>
      </c>
      <c r="L160" s="17"/>
      <c r="M160" s="21">
        <v>75.2</v>
      </c>
    </row>
    <row r="161" spans="1:13" x14ac:dyDescent="0.25">
      <c r="A161" s="161" t="s">
        <v>168</v>
      </c>
      <c r="B161" s="139" t="s">
        <v>169</v>
      </c>
      <c r="C161" s="2"/>
      <c r="D161" s="17"/>
      <c r="E161" s="17"/>
      <c r="F161" s="17"/>
      <c r="G161" s="17"/>
      <c r="H161" s="17"/>
      <c r="I161" s="10"/>
      <c r="J161" s="10"/>
      <c r="K161" s="38"/>
      <c r="L161" s="10"/>
      <c r="M161" s="17"/>
    </row>
    <row r="162" spans="1:13" x14ac:dyDescent="0.25">
      <c r="A162" s="177" t="s">
        <v>170</v>
      </c>
      <c r="B162" s="141" t="s">
        <v>171</v>
      </c>
      <c r="C162" s="111" t="s">
        <v>172</v>
      </c>
      <c r="D162" s="17">
        <v>205</v>
      </c>
      <c r="E162" s="17">
        <v>205</v>
      </c>
      <c r="F162" s="17">
        <v>205</v>
      </c>
      <c r="G162" s="17">
        <v>205</v>
      </c>
      <c r="H162" s="17">
        <v>205</v>
      </c>
      <c r="I162" s="17">
        <f t="shared" si="12"/>
        <v>100</v>
      </c>
      <c r="J162" s="17">
        <f t="shared" si="13"/>
        <v>100</v>
      </c>
      <c r="K162" s="38">
        <f t="shared" si="14"/>
        <v>100</v>
      </c>
      <c r="L162" s="17">
        <f t="shared" ref="L162:L176" si="19">H162/F162*100</f>
        <v>100</v>
      </c>
      <c r="M162" s="17">
        <v>205</v>
      </c>
    </row>
    <row r="163" spans="1:13" s="89" customFormat="1" x14ac:dyDescent="0.25">
      <c r="A163" s="167" t="s">
        <v>20</v>
      </c>
      <c r="B163" s="164" t="s">
        <v>173</v>
      </c>
      <c r="C163" s="94" t="s">
        <v>172</v>
      </c>
      <c r="D163" s="43">
        <v>150</v>
      </c>
      <c r="E163" s="43">
        <v>150</v>
      </c>
      <c r="F163" s="43">
        <v>150</v>
      </c>
      <c r="G163" s="43">
        <v>150</v>
      </c>
      <c r="H163" s="43">
        <v>150</v>
      </c>
      <c r="I163" s="43">
        <f t="shared" si="12"/>
        <v>100</v>
      </c>
      <c r="J163" s="43">
        <f t="shared" si="13"/>
        <v>100</v>
      </c>
      <c r="K163" s="45">
        <f t="shared" si="14"/>
        <v>100</v>
      </c>
      <c r="L163" s="43">
        <f t="shared" si="19"/>
        <v>100</v>
      </c>
      <c r="M163" s="43">
        <v>150</v>
      </c>
    </row>
    <row r="164" spans="1:13" s="89" customFormat="1" x14ac:dyDescent="0.25">
      <c r="A164" s="167" t="s">
        <v>20</v>
      </c>
      <c r="B164" s="164" t="s">
        <v>174</v>
      </c>
      <c r="C164" s="94" t="s">
        <v>172</v>
      </c>
      <c r="D164" s="43">
        <v>55</v>
      </c>
      <c r="E164" s="43">
        <v>55</v>
      </c>
      <c r="F164" s="43">
        <v>55</v>
      </c>
      <c r="G164" s="43">
        <v>55</v>
      </c>
      <c r="H164" s="43">
        <v>55</v>
      </c>
      <c r="I164" s="43">
        <f t="shared" si="12"/>
        <v>100</v>
      </c>
      <c r="J164" s="43">
        <f t="shared" si="13"/>
        <v>100</v>
      </c>
      <c r="K164" s="45">
        <f t="shared" si="14"/>
        <v>100</v>
      </c>
      <c r="L164" s="43">
        <f t="shared" si="19"/>
        <v>100</v>
      </c>
      <c r="M164" s="43">
        <v>55</v>
      </c>
    </row>
    <row r="165" spans="1:13" ht="31.5" x14ac:dyDescent="0.25">
      <c r="A165" s="177" t="s">
        <v>175</v>
      </c>
      <c r="B165" s="141" t="s">
        <v>176</v>
      </c>
      <c r="C165" s="111" t="s">
        <v>177</v>
      </c>
      <c r="D165" s="17" t="s">
        <v>285</v>
      </c>
      <c r="E165" s="17">
        <v>22</v>
      </c>
      <c r="F165" s="17"/>
      <c r="G165" s="17">
        <v>17.53</v>
      </c>
      <c r="H165" s="17" t="s">
        <v>302</v>
      </c>
      <c r="I165" s="19">
        <f t="shared" si="12"/>
        <v>79.681818181818187</v>
      </c>
      <c r="J165" s="19">
        <f t="shared" si="13"/>
        <v>94.588744588744589</v>
      </c>
      <c r="K165" s="20">
        <f t="shared" si="14"/>
        <v>79.454545454545453</v>
      </c>
      <c r="L165" s="17"/>
      <c r="M165" s="17">
        <v>22</v>
      </c>
    </row>
    <row r="166" spans="1:13" x14ac:dyDescent="0.25">
      <c r="A166" s="177" t="s">
        <v>178</v>
      </c>
      <c r="B166" s="141" t="s">
        <v>179</v>
      </c>
      <c r="C166" s="111" t="s">
        <v>180</v>
      </c>
      <c r="D166" s="17" t="s">
        <v>286</v>
      </c>
      <c r="E166" s="17">
        <v>5</v>
      </c>
      <c r="F166" s="17"/>
      <c r="G166" s="17">
        <v>3.74</v>
      </c>
      <c r="H166" s="17">
        <v>3.73</v>
      </c>
      <c r="I166" s="17">
        <f t="shared" si="12"/>
        <v>74.8</v>
      </c>
      <c r="J166" s="17">
        <f t="shared" si="13"/>
        <v>93.25</v>
      </c>
      <c r="K166" s="38">
        <f t="shared" si="14"/>
        <v>74.599999999999994</v>
      </c>
      <c r="L166" s="17"/>
      <c r="M166" s="17">
        <v>5.5</v>
      </c>
    </row>
    <row r="167" spans="1:13" ht="30" x14ac:dyDescent="0.25">
      <c r="A167" s="177" t="s">
        <v>181</v>
      </c>
      <c r="B167" s="141" t="s">
        <v>182</v>
      </c>
      <c r="C167" s="111" t="s">
        <v>14</v>
      </c>
      <c r="D167" s="17">
        <v>100</v>
      </c>
      <c r="E167" s="17">
        <v>100</v>
      </c>
      <c r="F167" s="17"/>
      <c r="G167" s="17">
        <v>100</v>
      </c>
      <c r="H167" s="17">
        <v>100</v>
      </c>
      <c r="I167" s="17">
        <f t="shared" si="12"/>
        <v>100</v>
      </c>
      <c r="J167" s="17">
        <f t="shared" si="13"/>
        <v>100</v>
      </c>
      <c r="K167" s="38">
        <f t="shared" si="14"/>
        <v>100</v>
      </c>
      <c r="L167" s="17"/>
      <c r="M167" s="17">
        <v>100</v>
      </c>
    </row>
    <row r="168" spans="1:13" x14ac:dyDescent="0.25">
      <c r="A168" s="177" t="s">
        <v>183</v>
      </c>
      <c r="B168" s="182" t="s">
        <v>184</v>
      </c>
      <c r="C168" s="96" t="s">
        <v>14</v>
      </c>
      <c r="D168" s="17">
        <v>100</v>
      </c>
      <c r="E168" s="17">
        <v>100</v>
      </c>
      <c r="F168" s="17"/>
      <c r="G168" s="17">
        <v>100</v>
      </c>
      <c r="H168" s="17">
        <v>100</v>
      </c>
      <c r="I168" s="17">
        <f t="shared" si="12"/>
        <v>100</v>
      </c>
      <c r="J168" s="17">
        <f t="shared" si="13"/>
        <v>100</v>
      </c>
      <c r="K168" s="38">
        <f t="shared" si="14"/>
        <v>100</v>
      </c>
      <c r="L168" s="17"/>
      <c r="M168" s="17">
        <v>100</v>
      </c>
    </row>
    <row r="169" spans="1:13" ht="30" x14ac:dyDescent="0.25">
      <c r="A169" s="177" t="s">
        <v>185</v>
      </c>
      <c r="B169" s="182" t="s">
        <v>321</v>
      </c>
      <c r="C169" s="96" t="s">
        <v>14</v>
      </c>
      <c r="D169" s="17" t="s">
        <v>287</v>
      </c>
      <c r="E169" s="17" t="s">
        <v>186</v>
      </c>
      <c r="F169" s="17"/>
      <c r="G169" s="17" t="s">
        <v>303</v>
      </c>
      <c r="H169" s="17" t="s">
        <v>303</v>
      </c>
      <c r="I169" s="19">
        <f>E169/G169*100</f>
        <v>98.620689655172427</v>
      </c>
      <c r="J169" s="19">
        <f>D169/H169*100</f>
        <v>101.37931034482759</v>
      </c>
      <c r="K169" s="20">
        <f>E169/H169*100</f>
        <v>98.620689655172427</v>
      </c>
      <c r="L169" s="17"/>
      <c r="M169" s="17" t="s">
        <v>305</v>
      </c>
    </row>
    <row r="170" spans="1:13" ht="30" x14ac:dyDescent="0.25">
      <c r="A170" s="177" t="s">
        <v>187</v>
      </c>
      <c r="B170" s="182" t="s">
        <v>188</v>
      </c>
      <c r="C170" s="96" t="s">
        <v>14</v>
      </c>
      <c r="D170" s="17">
        <v>23</v>
      </c>
      <c r="E170" s="17" t="s">
        <v>189</v>
      </c>
      <c r="F170" s="17"/>
      <c r="G170" s="17" t="s">
        <v>304</v>
      </c>
      <c r="H170" s="17" t="s">
        <v>304</v>
      </c>
      <c r="I170" s="19">
        <f>E170/G170*100</f>
        <v>107.00934579439252</v>
      </c>
      <c r="J170" s="19">
        <f>D170/H170*100</f>
        <v>107.4766355140187</v>
      </c>
      <c r="K170" s="20">
        <f>E170/H170*100</f>
        <v>107.00934579439252</v>
      </c>
      <c r="L170" s="17"/>
      <c r="M170" s="17" t="s">
        <v>306</v>
      </c>
    </row>
    <row r="171" spans="1:13" x14ac:dyDescent="0.25">
      <c r="A171" s="177" t="s">
        <v>190</v>
      </c>
      <c r="B171" s="182" t="s">
        <v>191</v>
      </c>
      <c r="C171" s="96" t="s">
        <v>33</v>
      </c>
      <c r="D171" s="112">
        <v>2381</v>
      </c>
      <c r="E171" s="112">
        <v>2700</v>
      </c>
      <c r="F171" s="17"/>
      <c r="G171" s="18">
        <v>2266</v>
      </c>
      <c r="H171" s="18">
        <v>2619</v>
      </c>
      <c r="I171" s="19">
        <f t="shared" si="12"/>
        <v>83.925925925925924</v>
      </c>
      <c r="J171" s="19">
        <f t="shared" si="13"/>
        <v>109.99580008399832</v>
      </c>
      <c r="K171" s="38">
        <f t="shared" si="14"/>
        <v>97</v>
      </c>
      <c r="L171" s="17"/>
      <c r="M171" s="18">
        <v>2743</v>
      </c>
    </row>
    <row r="172" spans="1:13" x14ac:dyDescent="0.25">
      <c r="A172" s="177" t="s">
        <v>192</v>
      </c>
      <c r="B172" s="182" t="s">
        <v>193</v>
      </c>
      <c r="C172" s="96" t="s">
        <v>33</v>
      </c>
      <c r="D172" s="112">
        <v>4418</v>
      </c>
      <c r="E172" s="112">
        <v>4510</v>
      </c>
      <c r="F172" s="17"/>
      <c r="G172" s="18">
        <v>4427</v>
      </c>
      <c r="H172" s="18">
        <v>4524</v>
      </c>
      <c r="I172" s="19">
        <f t="shared" si="12"/>
        <v>98.159645232815961</v>
      </c>
      <c r="J172" s="19">
        <f t="shared" si="13"/>
        <v>102.39927569035763</v>
      </c>
      <c r="K172" s="20">
        <f t="shared" si="14"/>
        <v>100.31042128603104</v>
      </c>
      <c r="L172" s="17"/>
      <c r="M172" s="18">
        <v>4580</v>
      </c>
    </row>
    <row r="173" spans="1:13" ht="30" x14ac:dyDescent="0.25">
      <c r="A173" s="177" t="s">
        <v>194</v>
      </c>
      <c r="B173" s="182" t="s">
        <v>195</v>
      </c>
      <c r="C173" s="96" t="s">
        <v>14</v>
      </c>
      <c r="D173" s="113">
        <v>92.45</v>
      </c>
      <c r="E173" s="113">
        <v>97.05</v>
      </c>
      <c r="F173" s="113">
        <v>97.05</v>
      </c>
      <c r="G173" s="113">
        <v>90.3</v>
      </c>
      <c r="H173" s="113">
        <v>93.35</v>
      </c>
      <c r="I173" s="19">
        <f t="shared" si="12"/>
        <v>93.044822256568779</v>
      </c>
      <c r="J173" s="19">
        <f t="shared" si="13"/>
        <v>100.97349918875067</v>
      </c>
      <c r="K173" s="20">
        <f t="shared" si="14"/>
        <v>96.18753219989695</v>
      </c>
      <c r="L173" s="19">
        <f t="shared" si="19"/>
        <v>96.18753219989695</v>
      </c>
      <c r="M173" s="113">
        <v>95.81</v>
      </c>
    </row>
    <row r="174" spans="1:13" ht="30" x14ac:dyDescent="0.25">
      <c r="A174" s="177" t="s">
        <v>196</v>
      </c>
      <c r="B174" s="182" t="s">
        <v>197</v>
      </c>
      <c r="C174" s="96" t="s">
        <v>14</v>
      </c>
      <c r="D174" s="113">
        <v>15.53</v>
      </c>
      <c r="E174" s="113">
        <v>18.3</v>
      </c>
      <c r="F174" s="113">
        <v>18.3</v>
      </c>
      <c r="G174" s="113">
        <v>15.75</v>
      </c>
      <c r="H174" s="113">
        <v>16.809999999999999</v>
      </c>
      <c r="I174" s="19">
        <f t="shared" si="12"/>
        <v>86.065573770491795</v>
      </c>
      <c r="J174" s="19">
        <f t="shared" si="13"/>
        <v>108.24211204121055</v>
      </c>
      <c r="K174" s="20">
        <f t="shared" si="14"/>
        <v>91.857923497267748</v>
      </c>
      <c r="L174" s="19">
        <f t="shared" si="19"/>
        <v>91.857923497267748</v>
      </c>
      <c r="M174" s="113">
        <v>17.23</v>
      </c>
    </row>
    <row r="175" spans="1:13" ht="30" x14ac:dyDescent="0.25">
      <c r="A175" s="177" t="s">
        <v>198</v>
      </c>
      <c r="B175" s="182" t="s">
        <v>199</v>
      </c>
      <c r="C175" s="96" t="s">
        <v>14</v>
      </c>
      <c r="D175" s="113">
        <v>5.44</v>
      </c>
      <c r="E175" s="113">
        <v>6.84</v>
      </c>
      <c r="F175" s="113">
        <v>6.84</v>
      </c>
      <c r="G175" s="113">
        <v>5.33</v>
      </c>
      <c r="H175" s="113">
        <v>6.16</v>
      </c>
      <c r="I175" s="19">
        <f t="shared" si="12"/>
        <v>77.923976608187147</v>
      </c>
      <c r="J175" s="19">
        <f t="shared" si="13"/>
        <v>113.23529411764706</v>
      </c>
      <c r="K175" s="20">
        <f t="shared" si="14"/>
        <v>90.058479532163744</v>
      </c>
      <c r="L175" s="19">
        <f t="shared" si="19"/>
        <v>90.058479532163744</v>
      </c>
      <c r="M175" s="113">
        <v>6.45</v>
      </c>
    </row>
    <row r="176" spans="1:13" ht="30" x14ac:dyDescent="0.25">
      <c r="A176" s="177" t="s">
        <v>200</v>
      </c>
      <c r="B176" s="182" t="s">
        <v>201</v>
      </c>
      <c r="C176" s="96" t="s">
        <v>14</v>
      </c>
      <c r="D176" s="113">
        <v>9.1199999999999992</v>
      </c>
      <c r="E176" s="113">
        <v>10.4</v>
      </c>
      <c r="F176" s="113">
        <v>10.4</v>
      </c>
      <c r="G176" s="113">
        <v>9.26</v>
      </c>
      <c r="H176" s="113">
        <v>9.26</v>
      </c>
      <c r="I176" s="19">
        <f t="shared" si="12"/>
        <v>89.038461538461533</v>
      </c>
      <c r="J176" s="19">
        <f t="shared" si="13"/>
        <v>101.53508771929825</v>
      </c>
      <c r="K176" s="20">
        <f t="shared" si="14"/>
        <v>89.038461538461533</v>
      </c>
      <c r="L176" s="19">
        <f t="shared" si="19"/>
        <v>89.038461538461533</v>
      </c>
      <c r="M176" s="113">
        <v>9.5399999999999991</v>
      </c>
    </row>
    <row r="177" spans="1:13" x14ac:dyDescent="0.25">
      <c r="A177" s="161" t="s">
        <v>202</v>
      </c>
      <c r="B177" s="184" t="s">
        <v>203</v>
      </c>
      <c r="C177" s="114"/>
      <c r="D177" s="17"/>
      <c r="E177" s="17"/>
      <c r="F177" s="17"/>
      <c r="G177" s="17"/>
      <c r="H177" s="17"/>
      <c r="I177" s="10"/>
      <c r="J177" s="10"/>
      <c r="K177" s="38"/>
      <c r="L177" s="10"/>
      <c r="M177" s="17"/>
    </row>
    <row r="178" spans="1:13" x14ac:dyDescent="0.25">
      <c r="A178" s="177" t="s">
        <v>204</v>
      </c>
      <c r="B178" s="185" t="s">
        <v>205</v>
      </c>
      <c r="C178" s="115" t="s">
        <v>206</v>
      </c>
      <c r="D178" s="17">
        <v>10</v>
      </c>
      <c r="E178" s="17">
        <v>10</v>
      </c>
      <c r="F178" s="17"/>
      <c r="G178" s="17">
        <v>10</v>
      </c>
      <c r="H178" s="17">
        <v>10</v>
      </c>
      <c r="I178" s="17">
        <f t="shared" si="12"/>
        <v>100</v>
      </c>
      <c r="J178" s="17">
        <f t="shared" si="13"/>
        <v>100</v>
      </c>
      <c r="K178" s="38">
        <f t="shared" si="14"/>
        <v>100</v>
      </c>
      <c r="L178" s="17"/>
      <c r="M178" s="17">
        <v>10</v>
      </c>
    </row>
    <row r="179" spans="1:13" s="89" customFormat="1" ht="30" x14ac:dyDescent="0.25">
      <c r="A179" s="167" t="s">
        <v>20</v>
      </c>
      <c r="B179" s="186" t="s">
        <v>207</v>
      </c>
      <c r="C179" s="116" t="s">
        <v>208</v>
      </c>
      <c r="D179" s="95">
        <v>24284</v>
      </c>
      <c r="E179" s="95">
        <v>25500</v>
      </c>
      <c r="F179" s="43"/>
      <c r="G179" s="58">
        <v>42170</v>
      </c>
      <c r="H179" s="58">
        <v>42180</v>
      </c>
      <c r="I179" s="44">
        <f t="shared" si="12"/>
        <v>165.37254901960785</v>
      </c>
      <c r="J179" s="44">
        <f t="shared" si="13"/>
        <v>173.69461373744028</v>
      </c>
      <c r="K179" s="60">
        <f t="shared" si="14"/>
        <v>165.41176470588235</v>
      </c>
      <c r="L179" s="43"/>
      <c r="M179" s="58">
        <v>43000</v>
      </c>
    </row>
    <row r="180" spans="1:13" ht="30" x14ac:dyDescent="0.25">
      <c r="A180" s="177" t="s">
        <v>209</v>
      </c>
      <c r="B180" s="187" t="s">
        <v>210</v>
      </c>
      <c r="C180" s="115" t="s">
        <v>14</v>
      </c>
      <c r="D180" s="17">
        <v>98.8</v>
      </c>
      <c r="E180" s="17">
        <v>98.8</v>
      </c>
      <c r="F180" s="17"/>
      <c r="G180" s="17">
        <v>98.8</v>
      </c>
      <c r="H180" s="17">
        <v>98.8</v>
      </c>
      <c r="I180" s="17">
        <f t="shared" si="12"/>
        <v>100</v>
      </c>
      <c r="J180" s="17">
        <f t="shared" si="13"/>
        <v>100</v>
      </c>
      <c r="K180" s="38">
        <f t="shared" si="14"/>
        <v>100</v>
      </c>
      <c r="L180" s="17"/>
      <c r="M180" s="17">
        <v>98.8</v>
      </c>
    </row>
    <row r="181" spans="1:13" ht="30" x14ac:dyDescent="0.25">
      <c r="A181" s="177" t="s">
        <v>211</v>
      </c>
      <c r="B181" s="187" t="s">
        <v>212</v>
      </c>
      <c r="C181" s="115" t="s">
        <v>14</v>
      </c>
      <c r="D181" s="17">
        <v>77.400000000000006</v>
      </c>
      <c r="E181" s="17">
        <v>79.5</v>
      </c>
      <c r="F181" s="17"/>
      <c r="G181" s="17">
        <v>77.400000000000006</v>
      </c>
      <c r="H181" s="17">
        <v>79.5</v>
      </c>
      <c r="I181" s="19">
        <f t="shared" si="12"/>
        <v>97.358490566037744</v>
      </c>
      <c r="J181" s="19">
        <f t="shared" si="13"/>
        <v>102.71317829457362</v>
      </c>
      <c r="K181" s="38">
        <f t="shared" si="14"/>
        <v>100</v>
      </c>
      <c r="L181" s="17"/>
      <c r="M181" s="17">
        <v>83</v>
      </c>
    </row>
    <row r="182" spans="1:13" ht="30" x14ac:dyDescent="0.25">
      <c r="A182" s="177" t="s">
        <v>213</v>
      </c>
      <c r="B182" s="187" t="s">
        <v>214</v>
      </c>
      <c r="C182" s="115" t="s">
        <v>14</v>
      </c>
      <c r="D182" s="17">
        <v>90.3</v>
      </c>
      <c r="E182" s="17">
        <v>93</v>
      </c>
      <c r="F182" s="17"/>
      <c r="G182" s="17"/>
      <c r="H182" s="17"/>
      <c r="I182" s="17">
        <f t="shared" si="12"/>
        <v>0</v>
      </c>
      <c r="J182" s="17">
        <f t="shared" si="13"/>
        <v>0</v>
      </c>
      <c r="K182" s="38">
        <f t="shared" si="14"/>
        <v>0</v>
      </c>
      <c r="L182" s="17"/>
      <c r="M182" s="17"/>
    </row>
    <row r="183" spans="1:13" x14ac:dyDescent="0.25">
      <c r="A183" s="177" t="s">
        <v>215</v>
      </c>
      <c r="B183" s="187" t="s">
        <v>216</v>
      </c>
      <c r="C183" s="115" t="s">
        <v>217</v>
      </c>
      <c r="D183" s="16">
        <v>5040</v>
      </c>
      <c r="E183" s="16">
        <v>5000</v>
      </c>
      <c r="F183" s="17"/>
      <c r="G183" s="16">
        <v>2550</v>
      </c>
      <c r="H183" s="18">
        <v>3060</v>
      </c>
      <c r="I183" s="17">
        <f t="shared" si="12"/>
        <v>51</v>
      </c>
      <c r="J183" s="17">
        <f t="shared" si="13"/>
        <v>60.714285714285708</v>
      </c>
      <c r="K183" s="38">
        <f t="shared" si="14"/>
        <v>61.199999999999996</v>
      </c>
      <c r="L183" s="17"/>
      <c r="M183" s="18">
        <v>3060</v>
      </c>
    </row>
    <row r="184" spans="1:13" x14ac:dyDescent="0.25">
      <c r="A184" s="177" t="s">
        <v>218</v>
      </c>
      <c r="B184" s="187" t="s">
        <v>219</v>
      </c>
      <c r="C184" s="115" t="s">
        <v>220</v>
      </c>
      <c r="D184" s="17">
        <v>10</v>
      </c>
      <c r="E184" s="17">
        <v>20</v>
      </c>
      <c r="F184" s="17"/>
      <c r="G184" s="17">
        <v>18</v>
      </c>
      <c r="H184" s="17">
        <v>22</v>
      </c>
      <c r="I184" s="17">
        <f t="shared" si="12"/>
        <v>90</v>
      </c>
      <c r="J184" s="17">
        <f t="shared" si="13"/>
        <v>220.00000000000003</v>
      </c>
      <c r="K184" s="38">
        <f t="shared" si="14"/>
        <v>110.00000000000001</v>
      </c>
      <c r="L184" s="17"/>
      <c r="M184" s="17">
        <v>25</v>
      </c>
    </row>
    <row r="185" spans="1:13" ht="30" x14ac:dyDescent="0.25">
      <c r="A185" s="177" t="s">
        <v>221</v>
      </c>
      <c r="B185" s="187" t="s">
        <v>222</v>
      </c>
      <c r="C185" s="115" t="s">
        <v>137</v>
      </c>
      <c r="D185" s="16">
        <v>18500</v>
      </c>
      <c r="E185" s="16">
        <v>18500</v>
      </c>
      <c r="F185" s="17"/>
      <c r="G185" s="18">
        <v>19020</v>
      </c>
      <c r="H185" s="18">
        <v>19020</v>
      </c>
      <c r="I185" s="19">
        <f t="shared" si="12"/>
        <v>102.81081081081081</v>
      </c>
      <c r="J185" s="19">
        <f t="shared" si="13"/>
        <v>102.81081081081081</v>
      </c>
      <c r="K185" s="20">
        <f t="shared" si="14"/>
        <v>102.81081081081081</v>
      </c>
      <c r="L185" s="17"/>
      <c r="M185" s="18">
        <v>19150</v>
      </c>
    </row>
    <row r="186" spans="1:13" x14ac:dyDescent="0.25">
      <c r="A186" s="177" t="s">
        <v>223</v>
      </c>
      <c r="B186" s="187" t="s">
        <v>224</v>
      </c>
      <c r="C186" s="115" t="s">
        <v>137</v>
      </c>
      <c r="D186" s="16">
        <v>18500</v>
      </c>
      <c r="E186" s="16">
        <v>18500</v>
      </c>
      <c r="F186" s="17"/>
      <c r="G186" s="18">
        <v>19020</v>
      </c>
      <c r="H186" s="18">
        <v>19020</v>
      </c>
      <c r="I186" s="19">
        <f t="shared" si="12"/>
        <v>102.81081081081081</v>
      </c>
      <c r="J186" s="19">
        <f t="shared" si="13"/>
        <v>102.81081081081081</v>
      </c>
      <c r="K186" s="20">
        <f t="shared" si="14"/>
        <v>102.81081081081081</v>
      </c>
      <c r="L186" s="17"/>
      <c r="M186" s="18">
        <v>19200</v>
      </c>
    </row>
    <row r="187" spans="1:13" x14ac:dyDescent="0.25">
      <c r="A187" s="177" t="s">
        <v>225</v>
      </c>
      <c r="B187" s="187" t="s">
        <v>226</v>
      </c>
      <c r="C187" s="115" t="s">
        <v>14</v>
      </c>
      <c r="D187" s="17">
        <v>91</v>
      </c>
      <c r="E187" s="17">
        <v>91</v>
      </c>
      <c r="F187" s="17"/>
      <c r="G187" s="17">
        <v>91</v>
      </c>
      <c r="H187" s="17">
        <v>91</v>
      </c>
      <c r="I187" s="17">
        <f t="shared" si="12"/>
        <v>100</v>
      </c>
      <c r="J187" s="17">
        <f t="shared" si="13"/>
        <v>100</v>
      </c>
      <c r="K187" s="38">
        <f t="shared" si="14"/>
        <v>100</v>
      </c>
      <c r="L187" s="17"/>
      <c r="M187" s="17">
        <v>91</v>
      </c>
    </row>
    <row r="188" spans="1:13" ht="29.25" x14ac:dyDescent="0.25">
      <c r="A188" s="161" t="s">
        <v>227</v>
      </c>
      <c r="B188" s="184" t="s">
        <v>319</v>
      </c>
      <c r="C188" s="114"/>
      <c r="D188" s="17"/>
      <c r="E188" s="17"/>
      <c r="F188" s="17"/>
      <c r="G188" s="17"/>
      <c r="H188" s="17"/>
      <c r="I188" s="10"/>
      <c r="J188" s="10"/>
      <c r="K188" s="38"/>
      <c r="L188" s="10"/>
      <c r="M188" s="17"/>
    </row>
    <row r="189" spans="1:13" x14ac:dyDescent="0.25">
      <c r="A189" s="177" t="s">
        <v>228</v>
      </c>
      <c r="B189" s="188" t="s">
        <v>229</v>
      </c>
      <c r="C189" s="117" t="s">
        <v>137</v>
      </c>
      <c r="D189" s="16">
        <v>1507</v>
      </c>
      <c r="E189" s="17">
        <v>910</v>
      </c>
      <c r="F189" s="17"/>
      <c r="G189" s="17">
        <v>807</v>
      </c>
      <c r="H189" s="17">
        <v>807</v>
      </c>
      <c r="I189" s="44">
        <f>D189/G189*100</f>
        <v>186.74101610904586</v>
      </c>
      <c r="J189" s="44">
        <f>E189/G189*100</f>
        <v>112.7633209417596</v>
      </c>
      <c r="K189" s="60">
        <f>E189/H189*100</f>
        <v>112.7633209417596</v>
      </c>
      <c r="L189" s="17"/>
      <c r="M189" s="17">
        <v>594</v>
      </c>
    </row>
    <row r="190" spans="1:13" s="89" customFormat="1" x14ac:dyDescent="0.25">
      <c r="A190" s="173"/>
      <c r="B190" s="189" t="s">
        <v>230</v>
      </c>
      <c r="C190" s="118" t="s">
        <v>14</v>
      </c>
      <c r="D190" s="43">
        <v>8.1300000000000008</v>
      </c>
      <c r="E190" s="43">
        <v>4.9800000000000004</v>
      </c>
      <c r="F190" s="43"/>
      <c r="G190" s="43">
        <v>4.29</v>
      </c>
      <c r="H190" s="43">
        <v>4.29</v>
      </c>
      <c r="I190" s="44">
        <f>D190/G190*100</f>
        <v>189.51048951048952</v>
      </c>
      <c r="J190" s="44">
        <f>E190/G190*100</f>
        <v>116.08391608391608</v>
      </c>
      <c r="K190" s="60">
        <f>E190/H190*100</f>
        <v>116.08391608391608</v>
      </c>
      <c r="L190" s="43"/>
      <c r="M190" s="43">
        <v>3.11</v>
      </c>
    </row>
    <row r="191" spans="1:13" x14ac:dyDescent="0.25">
      <c r="A191" s="177" t="s">
        <v>231</v>
      </c>
      <c r="B191" s="188" t="s">
        <v>232</v>
      </c>
      <c r="C191" s="117" t="s">
        <v>137</v>
      </c>
      <c r="D191" s="16">
        <v>1137</v>
      </c>
      <c r="E191" s="17"/>
      <c r="F191" s="17"/>
      <c r="G191" s="17">
        <v>627</v>
      </c>
      <c r="H191" s="17">
        <v>627</v>
      </c>
      <c r="I191" s="44">
        <f>D191/G191*100</f>
        <v>181.3397129186603</v>
      </c>
      <c r="J191" s="44">
        <f>E191/G191*100</f>
        <v>0</v>
      </c>
      <c r="K191" s="60">
        <f>E191/H191*100</f>
        <v>0</v>
      </c>
      <c r="L191" s="17"/>
      <c r="M191" s="17">
        <v>520</v>
      </c>
    </row>
    <row r="192" spans="1:13" s="89" customFormat="1" x14ac:dyDescent="0.25">
      <c r="A192" s="173"/>
      <c r="B192" s="189" t="s">
        <v>233</v>
      </c>
      <c r="C192" s="118" t="s">
        <v>14</v>
      </c>
      <c r="D192" s="43">
        <v>6.13</v>
      </c>
      <c r="E192" s="43"/>
      <c r="F192" s="43"/>
      <c r="G192" s="43">
        <v>3.33</v>
      </c>
      <c r="H192" s="43">
        <v>3.33</v>
      </c>
      <c r="I192" s="44">
        <f>D192/G192*100</f>
        <v>184.08408408408408</v>
      </c>
      <c r="J192" s="44">
        <f>E192/G192*100</f>
        <v>0</v>
      </c>
      <c r="K192" s="60">
        <f>E192/H192*100</f>
        <v>0</v>
      </c>
      <c r="L192" s="43"/>
      <c r="M192" s="43">
        <v>2.75</v>
      </c>
    </row>
    <row r="193" spans="1:13" x14ac:dyDescent="0.25">
      <c r="A193" s="177" t="s">
        <v>234</v>
      </c>
      <c r="B193" s="188" t="s">
        <v>235</v>
      </c>
      <c r="C193" s="117" t="s">
        <v>33</v>
      </c>
      <c r="D193" s="17">
        <v>495</v>
      </c>
      <c r="E193" s="17">
        <v>400</v>
      </c>
      <c r="F193" s="17"/>
      <c r="G193" s="17">
        <v>295</v>
      </c>
      <c r="H193" s="17">
        <v>415</v>
      </c>
      <c r="I193" s="19">
        <f t="shared" si="12"/>
        <v>73.75</v>
      </c>
      <c r="J193" s="19">
        <f t="shared" si="13"/>
        <v>83.838383838383834</v>
      </c>
      <c r="K193" s="20">
        <f t="shared" si="14"/>
        <v>103.75000000000001</v>
      </c>
      <c r="L193" s="17"/>
      <c r="M193" s="17">
        <v>450</v>
      </c>
    </row>
    <row r="194" spans="1:13" ht="30" x14ac:dyDescent="0.25">
      <c r="A194" s="177" t="s">
        <v>236</v>
      </c>
      <c r="B194" s="188" t="s">
        <v>237</v>
      </c>
      <c r="C194" s="117" t="s">
        <v>33</v>
      </c>
      <c r="D194" s="17">
        <v>701</v>
      </c>
      <c r="E194" s="17">
        <v>657</v>
      </c>
      <c r="F194" s="17"/>
      <c r="G194" s="17">
        <v>595</v>
      </c>
      <c r="H194" s="17">
        <v>660</v>
      </c>
      <c r="I194" s="19">
        <f t="shared" si="12"/>
        <v>90.563165905631664</v>
      </c>
      <c r="J194" s="19">
        <f t="shared" si="13"/>
        <v>94.151212553495014</v>
      </c>
      <c r="K194" s="20">
        <f t="shared" si="14"/>
        <v>100.4566210045662</v>
      </c>
      <c r="L194" s="17"/>
      <c r="M194" s="17">
        <v>670</v>
      </c>
    </row>
    <row r="195" spans="1:13" ht="30" x14ac:dyDescent="0.25">
      <c r="A195" s="177" t="s">
        <v>238</v>
      </c>
      <c r="B195" s="188" t="s">
        <v>239</v>
      </c>
      <c r="C195" s="117" t="s">
        <v>14</v>
      </c>
      <c r="D195" s="17">
        <v>38.79</v>
      </c>
      <c r="E195" s="17">
        <v>38.32</v>
      </c>
      <c r="F195" s="17"/>
      <c r="G195" s="17">
        <v>44.06</v>
      </c>
      <c r="H195" s="17">
        <v>45</v>
      </c>
      <c r="I195" s="19">
        <f t="shared" si="12"/>
        <v>114.97912317327767</v>
      </c>
      <c r="J195" s="19">
        <f t="shared" si="13"/>
        <v>116.0092807424594</v>
      </c>
      <c r="K195" s="20">
        <f t="shared" si="14"/>
        <v>117.43215031315239</v>
      </c>
      <c r="L195" s="17"/>
      <c r="M195" s="17">
        <v>47</v>
      </c>
    </row>
    <row r="196" spans="1:13" ht="30" x14ac:dyDescent="0.25">
      <c r="A196" s="177" t="s">
        <v>240</v>
      </c>
      <c r="B196" s="188" t="s">
        <v>241</v>
      </c>
      <c r="C196" s="117" t="s">
        <v>206</v>
      </c>
      <c r="D196" s="17">
        <v>11</v>
      </c>
      <c r="E196" s="17">
        <v>11</v>
      </c>
      <c r="F196" s="17"/>
      <c r="G196" s="17">
        <v>7</v>
      </c>
      <c r="H196" s="17">
        <v>11</v>
      </c>
      <c r="I196" s="19">
        <f t="shared" si="12"/>
        <v>63.636363636363633</v>
      </c>
      <c r="J196" s="18">
        <f t="shared" si="13"/>
        <v>100</v>
      </c>
      <c r="K196" s="5">
        <f t="shared" si="14"/>
        <v>100</v>
      </c>
      <c r="L196" s="17"/>
      <c r="M196" s="17">
        <v>11</v>
      </c>
    </row>
    <row r="197" spans="1:13" s="91" customFormat="1" x14ac:dyDescent="0.25">
      <c r="A197" s="161">
        <v>8</v>
      </c>
      <c r="B197" s="190" t="s">
        <v>242</v>
      </c>
      <c r="C197" s="119" t="s">
        <v>14</v>
      </c>
      <c r="D197" s="10">
        <v>100</v>
      </c>
      <c r="E197" s="10">
        <v>100</v>
      </c>
      <c r="F197" s="10"/>
      <c r="G197" s="10">
        <v>100</v>
      </c>
      <c r="H197" s="10">
        <v>100</v>
      </c>
      <c r="I197" s="10">
        <f t="shared" si="12"/>
        <v>100</v>
      </c>
      <c r="J197" s="10">
        <f t="shared" si="13"/>
        <v>100</v>
      </c>
      <c r="K197" s="34">
        <f t="shared" si="14"/>
        <v>100</v>
      </c>
      <c r="L197" s="10"/>
      <c r="M197" s="10">
        <v>100</v>
      </c>
    </row>
    <row r="198" spans="1:13" s="91" customFormat="1" x14ac:dyDescent="0.25">
      <c r="A198" s="150">
        <v>9</v>
      </c>
      <c r="B198" s="151" t="s">
        <v>243</v>
      </c>
      <c r="C198" s="39" t="s">
        <v>14</v>
      </c>
      <c r="D198" s="10">
        <v>99.8</v>
      </c>
      <c r="E198" s="10">
        <v>99.83</v>
      </c>
      <c r="F198" s="10"/>
      <c r="G198" s="10">
        <v>99.81</v>
      </c>
      <c r="H198" s="10">
        <v>99.83</v>
      </c>
      <c r="I198" s="12">
        <f t="shared" si="12"/>
        <v>99.979965942101572</v>
      </c>
      <c r="J198" s="12">
        <f t="shared" si="13"/>
        <v>100.03006012024048</v>
      </c>
      <c r="K198" s="34">
        <f t="shared" si="14"/>
        <v>100</v>
      </c>
      <c r="L198" s="10"/>
      <c r="M198" s="10">
        <v>99.89</v>
      </c>
    </row>
    <row r="199" spans="1:13" s="91" customFormat="1" ht="28.5" x14ac:dyDescent="0.25">
      <c r="A199" s="150">
        <v>10</v>
      </c>
      <c r="B199" s="151" t="s">
        <v>244</v>
      </c>
      <c r="C199" s="39" t="s">
        <v>14</v>
      </c>
      <c r="D199" s="10">
        <v>98.52</v>
      </c>
      <c r="E199" s="10">
        <v>98.75</v>
      </c>
      <c r="F199" s="10"/>
      <c r="G199" s="10">
        <v>98.69</v>
      </c>
      <c r="H199" s="10">
        <v>98.75</v>
      </c>
      <c r="I199" s="12">
        <f t="shared" si="12"/>
        <v>99.939240506329114</v>
      </c>
      <c r="J199" s="60">
        <f>D199/G199*100</f>
        <v>99.827743439051574</v>
      </c>
      <c r="K199" s="34">
        <f t="shared" si="14"/>
        <v>100</v>
      </c>
      <c r="L199" s="10"/>
      <c r="M199" s="10">
        <v>99</v>
      </c>
    </row>
    <row r="200" spans="1:13" x14ac:dyDescent="0.25">
      <c r="A200" s="161" t="s">
        <v>245</v>
      </c>
      <c r="B200" s="139" t="s">
        <v>246</v>
      </c>
      <c r="C200" s="2"/>
      <c r="D200" s="17"/>
      <c r="E200" s="17"/>
      <c r="F200" s="17"/>
      <c r="G200" s="17"/>
      <c r="H200" s="17"/>
      <c r="I200" s="10"/>
      <c r="J200" s="10"/>
      <c r="K200" s="38"/>
      <c r="L200" s="10"/>
      <c r="M200" s="17"/>
    </row>
    <row r="201" spans="1:13" ht="30" x14ac:dyDescent="0.25">
      <c r="A201" s="177" t="s">
        <v>56</v>
      </c>
      <c r="B201" s="182" t="s">
        <v>247</v>
      </c>
      <c r="C201" s="120" t="s">
        <v>14</v>
      </c>
      <c r="D201" s="17">
        <v>100</v>
      </c>
      <c r="E201" s="17">
        <v>100</v>
      </c>
      <c r="F201" s="17"/>
      <c r="G201" s="17">
        <v>100</v>
      </c>
      <c r="H201" s="17">
        <v>100</v>
      </c>
      <c r="I201" s="17">
        <f t="shared" si="12"/>
        <v>100</v>
      </c>
      <c r="J201" s="17">
        <f t="shared" si="13"/>
        <v>100</v>
      </c>
      <c r="K201" s="38">
        <f t="shared" si="14"/>
        <v>100</v>
      </c>
      <c r="L201" s="17"/>
      <c r="M201" s="17">
        <v>100</v>
      </c>
    </row>
    <row r="202" spans="1:13" ht="30" x14ac:dyDescent="0.25">
      <c r="A202" s="177" t="s">
        <v>248</v>
      </c>
      <c r="B202" s="182" t="s">
        <v>249</v>
      </c>
      <c r="C202" s="120" t="s">
        <v>14</v>
      </c>
      <c r="D202" s="17">
        <v>100</v>
      </c>
      <c r="E202" s="17">
        <v>100</v>
      </c>
      <c r="F202" s="17"/>
      <c r="G202" s="17">
        <v>100</v>
      </c>
      <c r="H202" s="17">
        <v>100</v>
      </c>
      <c r="I202" s="17">
        <f t="shared" si="12"/>
        <v>100</v>
      </c>
      <c r="J202" s="17">
        <f t="shared" si="13"/>
        <v>100</v>
      </c>
      <c r="K202" s="38">
        <f t="shared" si="14"/>
        <v>100</v>
      </c>
      <c r="L202" s="17"/>
      <c r="M202" s="17">
        <v>100</v>
      </c>
    </row>
    <row r="203" spans="1:13" ht="30" x14ac:dyDescent="0.25">
      <c r="A203" s="177" t="s">
        <v>250</v>
      </c>
      <c r="B203" s="182" t="s">
        <v>251</v>
      </c>
      <c r="C203" s="120" t="s">
        <v>14</v>
      </c>
      <c r="D203" s="17">
        <v>97</v>
      </c>
      <c r="E203" s="17">
        <v>98</v>
      </c>
      <c r="F203" s="17"/>
      <c r="G203" s="17">
        <v>98</v>
      </c>
      <c r="H203" s="17">
        <v>98</v>
      </c>
      <c r="I203" s="17">
        <f t="shared" si="12"/>
        <v>100</v>
      </c>
      <c r="J203" s="19">
        <f t="shared" si="13"/>
        <v>101.03092783505154</v>
      </c>
      <c r="K203" s="38">
        <f t="shared" si="14"/>
        <v>100</v>
      </c>
      <c r="L203" s="17"/>
      <c r="M203" s="17">
        <v>98</v>
      </c>
    </row>
    <row r="204" spans="1:13" s="89" customFormat="1" ht="45" x14ac:dyDescent="0.25">
      <c r="A204" s="173"/>
      <c r="B204" s="183" t="s">
        <v>252</v>
      </c>
      <c r="C204" s="121" t="s">
        <v>14</v>
      </c>
      <c r="D204" s="43">
        <v>100</v>
      </c>
      <c r="E204" s="43">
        <v>100</v>
      </c>
      <c r="F204" s="43"/>
      <c r="G204" s="43">
        <v>100</v>
      </c>
      <c r="H204" s="43">
        <v>100</v>
      </c>
      <c r="I204" s="43">
        <f t="shared" si="12"/>
        <v>100</v>
      </c>
      <c r="J204" s="43">
        <f t="shared" si="13"/>
        <v>100</v>
      </c>
      <c r="K204" s="45">
        <f t="shared" si="14"/>
        <v>100</v>
      </c>
      <c r="L204" s="43"/>
      <c r="M204" s="43">
        <v>100</v>
      </c>
    </row>
    <row r="205" spans="1:13" s="89" customFormat="1" ht="45" x14ac:dyDescent="0.25">
      <c r="A205" s="173"/>
      <c r="B205" s="183" t="s">
        <v>253</v>
      </c>
      <c r="C205" s="121" t="s">
        <v>14</v>
      </c>
      <c r="D205" s="43">
        <v>50</v>
      </c>
      <c r="E205" s="43">
        <v>55</v>
      </c>
      <c r="F205" s="43"/>
      <c r="G205" s="43">
        <v>55</v>
      </c>
      <c r="H205" s="43">
        <v>55</v>
      </c>
      <c r="I205" s="43">
        <f t="shared" si="12"/>
        <v>100</v>
      </c>
      <c r="J205" s="43">
        <f t="shared" si="13"/>
        <v>110.00000000000001</v>
      </c>
      <c r="K205" s="45">
        <f t="shared" si="14"/>
        <v>100</v>
      </c>
      <c r="L205" s="43"/>
      <c r="M205" s="43">
        <v>60</v>
      </c>
    </row>
    <row r="206" spans="1:13" ht="45" x14ac:dyDescent="0.25">
      <c r="A206" s="177" t="s">
        <v>254</v>
      </c>
      <c r="B206" s="182" t="s">
        <v>255</v>
      </c>
      <c r="C206" s="122" t="s">
        <v>14</v>
      </c>
      <c r="D206" s="17">
        <v>100</v>
      </c>
      <c r="E206" s="17">
        <v>100</v>
      </c>
      <c r="F206" s="17"/>
      <c r="G206" s="17">
        <v>100</v>
      </c>
      <c r="H206" s="17">
        <v>100</v>
      </c>
      <c r="I206" s="17">
        <f t="shared" si="12"/>
        <v>100</v>
      </c>
      <c r="J206" s="17">
        <f t="shared" si="13"/>
        <v>100</v>
      </c>
      <c r="K206" s="38">
        <f t="shared" si="14"/>
        <v>100</v>
      </c>
      <c r="L206" s="17"/>
      <c r="M206" s="17">
        <v>100</v>
      </c>
    </row>
    <row r="207" spans="1:13" ht="45" x14ac:dyDescent="0.25">
      <c r="A207" s="177" t="s">
        <v>256</v>
      </c>
      <c r="B207" s="182" t="s">
        <v>257</v>
      </c>
      <c r="C207" s="122" t="s">
        <v>14</v>
      </c>
      <c r="D207" s="17">
        <v>100</v>
      </c>
      <c r="E207" s="17">
        <v>100</v>
      </c>
      <c r="F207" s="17"/>
      <c r="G207" s="17">
        <v>100</v>
      </c>
      <c r="H207" s="17">
        <v>100</v>
      </c>
      <c r="I207" s="17">
        <f t="shared" si="12"/>
        <v>100</v>
      </c>
      <c r="J207" s="17">
        <f t="shared" si="13"/>
        <v>100</v>
      </c>
      <c r="K207" s="38">
        <f t="shared" si="14"/>
        <v>100</v>
      </c>
      <c r="L207" s="17"/>
      <c r="M207" s="17">
        <v>100</v>
      </c>
    </row>
    <row r="208" spans="1:13" ht="30" x14ac:dyDescent="0.25">
      <c r="A208" s="177" t="s">
        <v>258</v>
      </c>
      <c r="B208" s="182" t="s">
        <v>259</v>
      </c>
      <c r="C208" s="122" t="s">
        <v>14</v>
      </c>
      <c r="D208" s="17">
        <v>100</v>
      </c>
      <c r="E208" s="17">
        <v>98</v>
      </c>
      <c r="F208" s="17"/>
      <c r="G208" s="17">
        <v>98</v>
      </c>
      <c r="H208" s="17">
        <v>98</v>
      </c>
      <c r="I208" s="17">
        <f t="shared" si="12"/>
        <v>100</v>
      </c>
      <c r="J208" s="17">
        <f t="shared" si="13"/>
        <v>98</v>
      </c>
      <c r="K208" s="38">
        <f t="shared" si="14"/>
        <v>100</v>
      </c>
      <c r="L208" s="17"/>
      <c r="M208" s="17">
        <v>98</v>
      </c>
    </row>
    <row r="209" spans="1:13" ht="30" x14ac:dyDescent="0.25">
      <c r="A209" s="177" t="s">
        <v>260</v>
      </c>
      <c r="B209" s="182" t="s">
        <v>261</v>
      </c>
      <c r="C209" s="122" t="s">
        <v>14</v>
      </c>
      <c r="D209" s="17">
        <v>100</v>
      </c>
      <c r="E209" s="17">
        <v>100</v>
      </c>
      <c r="F209" s="17"/>
      <c r="G209" s="17">
        <v>100</v>
      </c>
      <c r="H209" s="17">
        <v>100</v>
      </c>
      <c r="I209" s="17">
        <f t="shared" ref="I209:I212" si="20">G209/E209*100</f>
        <v>100</v>
      </c>
      <c r="J209" s="17">
        <f t="shared" ref="J209:J214" si="21">H209/D209*100</f>
        <v>100</v>
      </c>
      <c r="K209" s="38">
        <f t="shared" ref="K209:K212" si="22">H209/E209*100</f>
        <v>100</v>
      </c>
      <c r="L209" s="17"/>
      <c r="M209" s="17">
        <v>100</v>
      </c>
    </row>
    <row r="210" spans="1:13" ht="28.5" x14ac:dyDescent="0.25">
      <c r="A210" s="161" t="s">
        <v>245</v>
      </c>
      <c r="B210" s="139" t="s">
        <v>262</v>
      </c>
      <c r="C210" s="2"/>
      <c r="D210" s="17"/>
      <c r="E210" s="17"/>
      <c r="F210" s="17"/>
      <c r="G210" s="17"/>
      <c r="H210" s="17"/>
      <c r="I210" s="10"/>
      <c r="J210" s="10"/>
      <c r="K210" s="38"/>
      <c r="L210" s="10"/>
      <c r="M210" s="17"/>
    </row>
    <row r="211" spans="1:13" x14ac:dyDescent="0.25">
      <c r="A211" s="171">
        <v>1</v>
      </c>
      <c r="B211" s="182" t="s">
        <v>263</v>
      </c>
      <c r="C211" s="120" t="s">
        <v>14</v>
      </c>
      <c r="D211" s="17">
        <v>100</v>
      </c>
      <c r="E211" s="17">
        <v>100</v>
      </c>
      <c r="F211" s="17"/>
      <c r="G211" s="17"/>
      <c r="H211" s="17">
        <v>100</v>
      </c>
      <c r="I211" s="17">
        <f t="shared" si="20"/>
        <v>0</v>
      </c>
      <c r="J211" s="17">
        <f t="shared" si="21"/>
        <v>100</v>
      </c>
      <c r="K211" s="38">
        <f t="shared" si="22"/>
        <v>100</v>
      </c>
      <c r="L211" s="17"/>
      <c r="M211" s="17">
        <v>100</v>
      </c>
    </row>
    <row r="212" spans="1:13" ht="45" x14ac:dyDescent="0.25">
      <c r="A212" s="171">
        <v>2</v>
      </c>
      <c r="B212" s="182" t="s">
        <v>264</v>
      </c>
      <c r="C212" s="120" t="s">
        <v>14</v>
      </c>
      <c r="D212" s="17">
        <v>11</v>
      </c>
      <c r="E212" s="17">
        <v>11</v>
      </c>
      <c r="F212" s="17"/>
      <c r="G212" s="17"/>
      <c r="H212" s="17">
        <v>11</v>
      </c>
      <c r="I212" s="17">
        <f t="shared" si="20"/>
        <v>0</v>
      </c>
      <c r="J212" s="17">
        <f t="shared" si="21"/>
        <v>100</v>
      </c>
      <c r="K212" s="38">
        <f t="shared" si="22"/>
        <v>100</v>
      </c>
      <c r="L212" s="17"/>
      <c r="M212" s="17">
        <v>11</v>
      </c>
    </row>
    <row r="213" spans="1:13" ht="30" x14ac:dyDescent="0.25">
      <c r="A213" s="171">
        <v>3</v>
      </c>
      <c r="B213" s="182" t="s">
        <v>265</v>
      </c>
      <c r="C213" s="120" t="s">
        <v>14</v>
      </c>
      <c r="D213" s="17">
        <v>90</v>
      </c>
      <c r="E213" s="17" t="s">
        <v>266</v>
      </c>
      <c r="F213" s="17"/>
      <c r="G213" s="17">
        <v>93.15</v>
      </c>
      <c r="H213" s="17">
        <v>75</v>
      </c>
      <c r="I213" s="17">
        <f>G213/90*100</f>
        <v>103.50000000000001</v>
      </c>
      <c r="J213" s="19">
        <f t="shared" si="21"/>
        <v>83.333333333333343</v>
      </c>
      <c r="K213" s="20">
        <f>H213/90*100</f>
        <v>83.333333333333343</v>
      </c>
      <c r="L213" s="17"/>
      <c r="M213" s="17">
        <v>90</v>
      </c>
    </row>
    <row r="214" spans="1:13" x14ac:dyDescent="0.25">
      <c r="A214" s="171">
        <v>4</v>
      </c>
      <c r="B214" s="182" t="s">
        <v>267</v>
      </c>
      <c r="C214" s="120" t="s">
        <v>14</v>
      </c>
      <c r="D214" s="17">
        <v>80</v>
      </c>
      <c r="E214" s="17" t="s">
        <v>268</v>
      </c>
      <c r="F214" s="17"/>
      <c r="G214" s="17">
        <v>78.08</v>
      </c>
      <c r="H214" s="17">
        <v>75</v>
      </c>
      <c r="I214" s="19">
        <f>G214/75*100</f>
        <v>104.10666666666665</v>
      </c>
      <c r="J214" s="19">
        <f t="shared" si="21"/>
        <v>93.75</v>
      </c>
      <c r="K214" s="38">
        <f>H214/75*100</f>
        <v>100</v>
      </c>
      <c r="L214" s="17"/>
      <c r="M214" s="17">
        <v>75</v>
      </c>
    </row>
    <row r="215" spans="1:13" x14ac:dyDescent="0.25">
      <c r="D215" s="125"/>
      <c r="E215" s="126"/>
      <c r="F215" s="126"/>
      <c r="G215" s="126"/>
      <c r="H215" s="126"/>
      <c r="I215" s="126"/>
      <c r="J215" s="126"/>
      <c r="K215" s="126"/>
      <c r="L215" s="126"/>
      <c r="M215" s="126"/>
    </row>
  </sheetData>
  <mergeCells count="14">
    <mergeCell ref="M5:M7"/>
    <mergeCell ref="A1:M1"/>
    <mergeCell ref="A2:M2"/>
    <mergeCell ref="A3:M3"/>
    <mergeCell ref="H6:H7"/>
    <mergeCell ref="G6:G7"/>
    <mergeCell ref="E5:H5"/>
    <mergeCell ref="I5:L5"/>
    <mergeCell ref="J6:L6"/>
    <mergeCell ref="E6:F6"/>
    <mergeCell ref="A5:A7"/>
    <mergeCell ref="B5:B7"/>
    <mergeCell ref="C5:C7"/>
    <mergeCell ref="D5:D7"/>
  </mergeCells>
  <pageMargins left="0.2" right="0.2" top="0.45" bottom="0.4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2023-11-29T02:17:19Z</cp:lastPrinted>
  <dcterms:created xsi:type="dcterms:W3CDTF">2022-12-19T09:06:41Z</dcterms:created>
  <dcterms:modified xsi:type="dcterms:W3CDTF">2023-11-29T03:25:40Z</dcterms:modified>
</cp:coreProperties>
</file>